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4685" windowHeight="9000" tabRatio="569" activeTab="0"/>
  </bookViews>
  <sheets>
    <sheet name="MENU" sheetId="1" r:id="rId1"/>
    <sheet name="男子" sheetId="2" r:id="rId2"/>
    <sheet name="女子" sheetId="3" r:id="rId3"/>
    <sheet name="男子_Get_DATA" sheetId="4" r:id="rId4"/>
    <sheet name="女子_Get_DATA" sheetId="5" r:id="rId5"/>
    <sheet name="学校別参加者数" sheetId="6" r:id="rId6"/>
    <sheet name="県総体" sheetId="7" r:id="rId7"/>
    <sheet name="№Card＆BSET記録" sheetId="8" r:id="rId8"/>
  </sheets>
  <definedNames>
    <definedName name="_xlfn.SINGLE" hidden="1">#NAME?</definedName>
    <definedName name="a" hidden="1">{"'新人'!$A$1:$O$35"}</definedName>
    <definedName name="HTML_CodePage" hidden="1">1252</definedName>
    <definedName name="HTML_Control" localSheetId="7" hidden="1">{"'新人'!$A$1:$O$35"}</definedName>
    <definedName name="HTML_Control" localSheetId="6" hidden="1">{"'新人'!$A$1:$O$35"}</definedName>
    <definedName name="HTML_Control" localSheetId="4" hidden="1">{"'新人'!$A$1:$O$35"}</definedName>
    <definedName name="HTML_Control" localSheetId="3" hidden="1">{"'新人'!$A$1:$O$35"}</definedName>
    <definedName name="HTML_Control" hidden="1">{"'新人'!$A$1:$O$35"}</definedName>
    <definedName name="HTML_Description" hidden="1">""</definedName>
    <definedName name="HTML_Email" hidden="1">""</definedName>
    <definedName name="HTML_Header" hidden="1">"新人"</definedName>
    <definedName name="HTML_LastUpdate" hidden="1">"00.10.10"</definedName>
    <definedName name="HTML_LineAfter" hidden="1">FALSE</definedName>
    <definedName name="HTML_LineBefore" hidden="1">FALSE</definedName>
    <definedName name="HTML_Name" hidden="1">"仁保直樹"</definedName>
    <definedName name="HTML_OBDlg2" hidden="1">TRUE</definedName>
    <definedName name="HTML_OBDlg4" hidden="1">TRUE</definedName>
    <definedName name="HTML_OS" hidden="1">1</definedName>
    <definedName name="HTML_PathFileMac" hidden="1">"WIN1:MyHTML.html"</definedName>
    <definedName name="HTML_Title" hidden="1">"00成績表"</definedName>
    <definedName name="MENU_Top">'MENU'!$D$5</definedName>
    <definedName name="_xlnm.Print_Area" localSheetId="0">'MENU'!$A$1:$M$26</definedName>
    <definedName name="_xlnm.Print_Area" localSheetId="7">'№Card＆BSET記録'!$B$2:$AG$91</definedName>
    <definedName name="_xlnm.Print_Area" localSheetId="5">'学校別参加者数'!$B$2:$G$44</definedName>
    <definedName name="_xlnm.Print_Area" localSheetId="6">'県総体'!$B$2:$AG$99</definedName>
    <definedName name="_xlnm.Print_Area" localSheetId="2">'女子'!$B$15:$N$158</definedName>
    <definedName name="_xlnm.Print_Area" localSheetId="1">'男子'!$B$15:$N$174</definedName>
    <definedName name="_xlnm.Print_Titles" localSheetId="2">'女子'!$2:$14</definedName>
    <definedName name="_xlnm.Print_Titles" localSheetId="1">'男子'!$2:$14</definedName>
    <definedName name="Print_女子">'女子'!$B$15:$N$158</definedName>
    <definedName name="Print_男子">'男子'!$B$15:$N$174</definedName>
    <definedName name="記載責任者名">'MENU'!$I$17</definedName>
    <definedName name="郡市List">'MENU'!$R$21:$R$37</definedName>
    <definedName name="郡市中体連会長名">'MENU'!$I$5</definedName>
    <definedName name="郡市番号">'男子_Get_DATA'!$A$1</definedName>
    <definedName name="郡市名">'MENU'!$D$5</definedName>
    <definedName name="女子_Top">'女子'!$C$15</definedName>
    <definedName name="女子コーチ名">'MENU'!$I$13</definedName>
    <definedName name="女子フリガナ_Top">'女子_Get_DATA'!$W$2</definedName>
    <definedName name="女子監督勤務校">'MENU'!$I$9</definedName>
    <definedName name="女子監督携帯電話">'MENU'!$I$11</definedName>
    <definedName name="女子監督名">'MENU'!$I$7</definedName>
    <definedName name="女子参加者数">'MENU'!$I$15</definedName>
    <definedName name="男子_Top">'男子'!$C$15</definedName>
    <definedName name="男子コーチ名">'MENU'!$E$13</definedName>
    <definedName name="男子フリガナ_Top">'男子_Get_DATA'!$W$2</definedName>
    <definedName name="男子監督勤務校">'MENU'!$E$9</definedName>
    <definedName name="男子監督携帯電話">'MENU'!$E$11</definedName>
    <definedName name="男子監督名">'MENU'!$E$7</definedName>
    <definedName name="男子参加者数">'MENU'!$E$15</definedName>
  </definedNames>
  <calcPr fullCalcOnLoad="1"/>
</workbook>
</file>

<file path=xl/sharedStrings.xml><?xml version="1.0" encoding="utf-8"?>
<sst xmlns="http://schemas.openxmlformats.org/spreadsheetml/2006/main" count="1274" uniqueCount="583">
  <si>
    <t>№</t>
  </si>
  <si>
    <t>抽出学校名</t>
  </si>
  <si>
    <t>行</t>
  </si>
  <si>
    <t>┌郡市名</t>
  </si>
  <si>
    <t>G</t>
  </si>
  <si>
    <t>行列List</t>
  </si>
  <si>
    <t>A</t>
  </si>
  <si>
    <t>B</t>
  </si>
  <si>
    <t>C</t>
  </si>
  <si>
    <t>D</t>
  </si>
  <si>
    <t>F</t>
  </si>
  <si>
    <t>H</t>
  </si>
  <si>
    <t>I</t>
  </si>
  <si>
    <t>J</t>
  </si>
  <si>
    <t>K</t>
  </si>
  <si>
    <t>L</t>
  </si>
  <si>
    <t>M</t>
  </si>
  <si>
    <t>N</t>
  </si>
  <si>
    <t>O</t>
  </si>
  <si>
    <t>P</t>
  </si>
  <si>
    <t>Q</t>
  </si>
  <si>
    <t>R</t>
  </si>
  <si>
    <t>S</t>
  </si>
  <si>
    <t>T</t>
  </si>
  <si>
    <t>U</t>
  </si>
  <si>
    <t>V</t>
  </si>
  <si>
    <t>W</t>
  </si>
  <si>
    <t>X</t>
  </si>
  <si>
    <t>Y</t>
  </si>
  <si>
    <t>Z</t>
  </si>
  <si>
    <t>計</t>
  </si>
  <si>
    <t>備考</t>
  </si>
  <si>
    <t>[学校別参加者数_実数]</t>
  </si>
  <si>
    <t>合計</t>
  </si>
  <si>
    <t>[</t>
  </si>
  <si>
    <t>陸上競技　男子</t>
  </si>
  <si>
    <t>記載責任者</t>
  </si>
  <si>
    <t>男子</t>
  </si>
  <si>
    <t>番号</t>
  </si>
  <si>
    <t>学年</t>
  </si>
  <si>
    <t>走幅跳</t>
  </si>
  <si>
    <t>走高跳</t>
  </si>
  <si>
    <t>砲丸投</t>
  </si>
  <si>
    <t>①</t>
  </si>
  <si>
    <t>②</t>
  </si>
  <si>
    <t>③</t>
  </si>
  <si>
    <t>④</t>
  </si>
  <si>
    <t>氏　　名</t>
  </si>
  <si>
    <t>]</t>
  </si>
  <si>
    <t>補員競技者</t>
  </si>
  <si>
    <t>正競技者</t>
  </si>
  <si>
    <t>１年　100m</t>
  </si>
  <si>
    <t>２年　100m</t>
  </si>
  <si>
    <t>３年　100m</t>
  </si>
  <si>
    <t>共通　200m</t>
  </si>
  <si>
    <t>共通　400m</t>
  </si>
  <si>
    <t>共通　800m</t>
  </si>
  <si>
    <t>１年 1500m</t>
  </si>
  <si>
    <t>２年 1500m</t>
  </si>
  <si>
    <t>３年 1500m</t>
  </si>
  <si>
    <t>共通 3000m</t>
  </si>
  <si>
    <t>低学年
4×100mR</t>
  </si>
  <si>
    <t>共通
4×100mR</t>
  </si>
  <si>
    <t>中学校体育連盟</t>
  </si>
  <si>
    <t>種  目</t>
  </si>
  <si>
    <t>会　長</t>
  </si>
  <si>
    <t>共通 110mH</t>
  </si>
  <si>
    <t>低年 100mH</t>
  </si>
  <si>
    <t>走 幅 跳</t>
  </si>
  <si>
    <t>走 高 跳</t>
  </si>
  <si>
    <t>三 段 跳</t>
  </si>
  <si>
    <t>砲 丸 投</t>
  </si>
  <si>
    <t>棒 高 跳</t>
  </si>
  <si>
    <t>郡市名</t>
  </si>
  <si>
    <t>記載責任者</t>
  </si>
  <si>
    <t>男子監督</t>
  </si>
  <si>
    <t>男子コーチ</t>
  </si>
  <si>
    <t>女子コーチ</t>
  </si>
  <si>
    <t>競技役員①</t>
  </si>
  <si>
    <t>希望部署①</t>
  </si>
  <si>
    <t>競技役員②</t>
  </si>
  <si>
    <t>希望部署②</t>
  </si>
  <si>
    <t>No</t>
  </si>
  <si>
    <t>郡市地区名</t>
  </si>
  <si>
    <t>※選択※ ➪</t>
  </si>
  <si>
    <t>勤務中学校</t>
  </si>
  <si>
    <t>会 長</t>
  </si>
  <si>
    <t>１年　800m</t>
  </si>
  <si>
    <t>２年　800m</t>
  </si>
  <si>
    <t>３年　800m</t>
  </si>
  <si>
    <t>共通 1500m</t>
  </si>
  <si>
    <t>共通 100mH</t>
  </si>
  <si>
    <t>低年  80mH</t>
  </si>
  <si>
    <t>希望部署</t>
  </si>
  <si>
    <t>審判部署</t>
  </si>
  <si>
    <t>記録</t>
  </si>
  <si>
    <t>情報処理</t>
  </si>
  <si>
    <t>表彰</t>
  </si>
  <si>
    <t>アナウンサー</t>
  </si>
  <si>
    <t>役員</t>
  </si>
  <si>
    <t>競技者</t>
  </si>
  <si>
    <t>用器具</t>
  </si>
  <si>
    <t>決勝</t>
  </si>
  <si>
    <t>観察</t>
  </si>
  <si>
    <t>風力計測</t>
  </si>
  <si>
    <t>出発</t>
  </si>
  <si>
    <t>周回記録</t>
  </si>
  <si>
    <t>跳躍Ａ:幅</t>
  </si>
  <si>
    <t>跳躍Ｂ:高･棒</t>
  </si>
  <si>
    <t>投擲</t>
  </si>
  <si>
    <t>場内指令</t>
  </si>
  <si>
    <t>写真判定</t>
  </si>
  <si>
    <t>一任</t>
  </si>
  <si>
    <t>⑤</t>
  </si>
  <si>
    <t>⑥</t>
  </si>
  <si>
    <t>⑦</t>
  </si>
  <si>
    <t>⑧</t>
  </si>
  <si>
    <t>競技役員③</t>
  </si>
  <si>
    <t>希望部署③</t>
  </si>
  <si>
    <t>競技役員④</t>
  </si>
  <si>
    <t>希望部署④</t>
  </si>
  <si>
    <t>競技役員⑤</t>
  </si>
  <si>
    <t>希望部署⑤</t>
  </si>
  <si>
    <t>競技役員⑥</t>
  </si>
  <si>
    <t>希望部署⑥</t>
  </si>
  <si>
    <t>競技役員⑦</t>
  </si>
  <si>
    <t>希望部署⑦</t>
  </si>
  <si>
    <t>競技役員⑧</t>
  </si>
  <si>
    <t>希望部署⑧</t>
  </si>
  <si>
    <t>郡市名をリストより選択入力┓</t>
  </si>
  <si>
    <t>会長名を入力┓</t>
  </si>
  <si>
    <t>女子監督</t>
  </si>
  <si>
    <t>男子参加者数</t>
  </si>
  <si>
    <t>女子参加者数</t>
  </si>
  <si>
    <t>人</t>
  </si>
  <si>
    <t>┐女子申込┘</t>
  </si>
  <si>
    <t>┌男子申込└</t>
  </si>
  <si>
    <t>中 学 校 体 育 連 盟</t>
  </si>
  <si>
    <t>女子</t>
  </si>
  <si>
    <t>【競技役員】</t>
  </si>
  <si>
    <t>競技役員⑨</t>
  </si>
  <si>
    <t>競技役員⑩</t>
  </si>
  <si>
    <t>希望部署⑨</t>
  </si>
  <si>
    <t>希望部署⑩</t>
  </si>
  <si>
    <t>⑨</t>
  </si>
  <si>
    <t>⑩</t>
  </si>
  <si>
    <t>競技
役員
・
審判</t>
  </si>
  <si>
    <t>No</t>
  </si>
  <si>
    <t>選手ID</t>
  </si>
  <si>
    <t>選手名</t>
  </si>
  <si>
    <t>性別</t>
  </si>
  <si>
    <t>学校名</t>
  </si>
  <si>
    <t>種目_ID</t>
  </si>
  <si>
    <t>種目</t>
  </si>
  <si>
    <t>分類</t>
  </si>
  <si>
    <t>参加型</t>
  </si>
  <si>
    <t>参考記録</t>
  </si>
  <si>
    <t>字数確認</t>
  </si>
  <si>
    <t>１種目の出場</t>
  </si>
  <si>
    <t>２種目の出場</t>
  </si>
  <si>
    <t>４種目の出場</t>
  </si>
  <si>
    <t>５種目の出場</t>
  </si>
  <si>
    <t>出場者数_実人数</t>
  </si>
  <si>
    <t>出場種目_補含む</t>
  </si>
  <si>
    <t>出場なし_補含む</t>
  </si>
  <si>
    <t>補員のみの登録</t>
  </si>
  <si>
    <t>コ　ー　チ</t>
  </si>
  <si>
    <t>監　　　督</t>
  </si>
  <si>
    <t>スターター</t>
  </si>
  <si>
    <t>佐伯市</t>
  </si>
  <si>
    <t>臼杵市</t>
  </si>
  <si>
    <t>津久見市</t>
  </si>
  <si>
    <t>大分市</t>
  </si>
  <si>
    <t>由布市</t>
  </si>
  <si>
    <t>別府市</t>
  </si>
  <si>
    <t>速見郡</t>
  </si>
  <si>
    <t>豊後高田市</t>
  </si>
  <si>
    <t>中津市</t>
  </si>
  <si>
    <t>豊後大野市</t>
  </si>
  <si>
    <t>竹田市</t>
  </si>
  <si>
    <t>日田市</t>
  </si>
  <si>
    <t>玖珠郡</t>
  </si>
  <si>
    <t>杵築市</t>
  </si>
  <si>
    <t>宇佐市</t>
  </si>
  <si>
    <t>リレー申込</t>
  </si>
  <si>
    <r>
      <t>←ナンバーカードのエラー</t>
    </r>
    <r>
      <rPr>
        <sz val="11"/>
        <rFont val="ＭＳ ゴシック"/>
        <family val="3"/>
      </rPr>
      <t xml:space="preserve">
　　　　　　　　　　</t>
    </r>
    <r>
      <rPr>
        <sz val="11"/>
        <color indexed="12"/>
        <rFont val="ＭＳ ゴシック"/>
        <family val="3"/>
      </rPr>
      <t>（基本は４ケタ）</t>
    </r>
  </si>
  <si>
    <r>
      <t>←名前の文字数の確認
　　　　　　　　　　</t>
    </r>
    <r>
      <rPr>
        <sz val="11"/>
        <color indexed="12"/>
        <rFont val="ＭＳ ゴシック"/>
        <family val="3"/>
      </rPr>
      <t>（基本は５文字）</t>
    </r>
  </si>
  <si>
    <r>
      <t>←学校名＋郡市名の文字数の確認
　　　　　　　　　　</t>
    </r>
    <r>
      <rPr>
        <sz val="11"/>
        <color indexed="12"/>
        <rFont val="ＭＳ ゴシック"/>
        <family val="3"/>
      </rPr>
      <t>（基本は６文字）</t>
    </r>
  </si>
  <si>
    <t>←同姓同名の確認</t>
  </si>
  <si>
    <t>フリガナ</t>
  </si>
  <si>
    <t>共通
低学年
4×100mR
ﾁｰﾑ名</t>
  </si>
  <si>
    <t>正選手</t>
  </si>
  <si>
    <t>補員</t>
  </si>
  <si>
    <t>名前
未登録者のみ</t>
  </si>
  <si>
    <t>中学校</t>
  </si>
  <si>
    <t/>
  </si>
  <si>
    <t>届出出場者数</t>
  </si>
  <si>
    <t>３種目の出場_リレー含む</t>
  </si>
  <si>
    <t>３種目の出場_リレー含まない</t>
  </si>
  <si>
    <t>※※※Error_code※※※</t>
  </si>
  <si>
    <t>[1]</t>
  </si>
  <si>
    <t>豊後大野市</t>
  </si>
  <si>
    <t>玖珠町</t>
  </si>
  <si>
    <t>九重町</t>
  </si>
  <si>
    <t>挾間</t>
  </si>
  <si>
    <t>庄内</t>
  </si>
  <si>
    <t>姫島村</t>
  </si>
  <si>
    <t>国東市</t>
  </si>
  <si>
    <t>日出町</t>
  </si>
  <si>
    <t>郡市名</t>
  </si>
  <si>
    <t>市町村名</t>
  </si>
  <si>
    <t>学校名</t>
  </si>
  <si>
    <t>E</t>
  </si>
  <si>
    <t>┌Sheet名</t>
  </si>
  <si>
    <t>┌市町村名</t>
  </si>
  <si>
    <t>┌学校名</t>
  </si>
  <si>
    <t>List</t>
  </si>
  <si>
    <t>①</t>
  </si>
  <si>
    <t>②</t>
  </si>
  <si>
    <t>③</t>
  </si>
  <si>
    <t>郡市番号</t>
  </si>
  <si>
    <t>東国東郡･国東市</t>
  </si>
  <si>
    <t>東国東郡･国東市</t>
  </si>
  <si>
    <t>期　　日</t>
  </si>
  <si>
    <t>監督会議</t>
  </si>
  <si>
    <t>競技開始</t>
  </si>
  <si>
    <t>２.</t>
  </si>
  <si>
    <t>会　　場</t>
  </si>
  <si>
    <t>３.</t>
  </si>
  <si>
    <t>参加制限</t>
  </si>
  <si>
    <t>１人２種目以内(但し、リレーは除く)リレーは１人１種目とする。</t>
  </si>
  <si>
    <t>「リレーに１人２種目出場は不可。同一種目で共通と低学年は不可（ハードル</t>
  </si>
  <si>
    <t>は同一種目と見る。）」</t>
  </si>
  <si>
    <t>(2)</t>
  </si>
  <si>
    <t>リレーはすべて学校単位のチーム編成とする。</t>
  </si>
  <si>
    <t>(3)</t>
  </si>
  <si>
    <t>トラック・フィールド競技とも１種目２名(但し、リレーは除く)とする。各種</t>
  </si>
  <si>
    <t>目の補員１名を認める。(ただし、補員のみの参加はさける。)</t>
  </si>
  <si>
    <t>(4)</t>
  </si>
  <si>
    <t>リレーにおいては６名エントリーできる。</t>
  </si>
  <si>
    <t>(5)</t>
  </si>
  <si>
    <t>監督･コーチ･マネージャーは男女各１名とし、監督は教職員、コーチ・マネー</t>
  </si>
  <si>
    <t>競技規則</t>
  </si>
  <si>
    <t>競技規則は日本陸上競技連盟と本大会の定める規則による。</t>
  </si>
  <si>
    <t>総合得点及び採点は本大会規定による。</t>
  </si>
  <si>
    <t>競技方法</t>
  </si>
  <si>
    <t>低学年４×１００ｍＲの走順は、２年－１年－１年－２年の順とする。</t>
  </si>
  <si>
    <t>異議申し立て及び抗議は、郡市監督を通じてそのラウンド終了までに審判長に</t>
  </si>
  <si>
    <t>競技者変更は、正競技者とその種目の補員選手のみとする。なお、変更は監督</t>
  </si>
  <si>
    <t>リレーの競技者変更は予選・決勝ともできる。</t>
  </si>
  <si>
    <t>800mは予選各組２＋２を決勝進出者とする。(予選３組の場合)</t>
  </si>
  <si>
    <t>(6)</t>
  </si>
  <si>
    <t>1500m・3000mは一発決勝とする。</t>
  </si>
  <si>
    <t>(7)</t>
  </si>
  <si>
    <t>(8)</t>
  </si>
  <si>
    <t>申し込み</t>
  </si>
  <si>
    <t>備　　考</t>
  </si>
  <si>
    <t>招集はトラック競技は30分前から15分前まで、フィールド競技は50分前から30</t>
  </si>
  <si>
    <t>１・２年生でも共通種目に出場できるが、１・２年生種目は当該学年しか出場</t>
  </si>
  <si>
    <t>各競技者のナンバーカード番号は、大分陸上競技協会に申請してもらうこと。</t>
  </si>
  <si>
    <t>ナンバーカードの大きさは、縦２０㎝、横２５㎝、男子黒書、女子赤書で番号</t>
  </si>
  <si>
    <t>を記入して胸、背部につける。（大分陸協からもらった４ケタの登録ナンバー)</t>
  </si>
  <si>
    <t>練習用バトンは各校で用意すること。</t>
  </si>
  <si>
    <t>使用するスパイクのピンは全天候用９㎜以下とする。</t>
  </si>
  <si>
    <t>競技者・応援者とも全員スタンドにあがること。</t>
  </si>
  <si>
    <t>大分市以外の各郡市は、審判として、最大出場選手枠数＋１名分(３～５名)出</t>
  </si>
  <si>
    <t>(9)</t>
  </si>
  <si>
    <t>各種目２位までに九州大会出場権を与える。</t>
  </si>
  <si>
    <t>競技順序</t>
  </si>
  <si>
    <t>《トラック競技》</t>
  </si>
  <si>
    <t>競技
開始</t>
  </si>
  <si>
    <t>種　　目</t>
  </si>
  <si>
    <t>共女４×１００ｍＲ予</t>
  </si>
  <si>
    <t>共女　　２００ｍ　予</t>
  </si>
  <si>
    <t>３女　　８００ｍ　予</t>
  </si>
  <si>
    <t>１男　　１００ｍ　予</t>
  </si>
  <si>
    <t>低女　　　８０ｍＨ予</t>
  </si>
  <si>
    <t>３男　　１００ｍ　予</t>
  </si>
  <si>
    <t>共女　　１００ｍＨ予</t>
  </si>
  <si>
    <t>２男　　１００ｍ　予</t>
  </si>
  <si>
    <t>共男　　８００ｍ　予</t>
  </si>
  <si>
    <t>低女４×１００ｍＲ予</t>
  </si>
  <si>
    <t>３男　　１００ｍ　決</t>
  </si>
  <si>
    <t>低男４×１００ｍＲ予</t>
  </si>
  <si>
    <t>２男　　１００ｍ　決</t>
  </si>
  <si>
    <t>共男　　２００ｍ　決</t>
  </si>
  <si>
    <t>共男　　４００ｍ　決</t>
  </si>
  <si>
    <t>２女　　８００ｍ　決</t>
  </si>
  <si>
    <t>１男　　１００ｍ　決</t>
  </si>
  <si>
    <t>３女　　８００ｍ　決</t>
  </si>
  <si>
    <t>低女　　　８０ｍＨ決</t>
  </si>
  <si>
    <t>３男　１５００ｍ　決</t>
  </si>
  <si>
    <t>共女４×１００ｍＲ決</t>
  </si>
  <si>
    <t>共女　　１００ｍＨ決</t>
  </si>
  <si>
    <t>共男４×１００ｍＲ決</t>
  </si>
  <si>
    <t>１男　１５００ｍ　決</t>
  </si>
  <si>
    <t>共男　　８００ｍ　決</t>
  </si>
  <si>
    <t>低女４×１００ｍＲ決</t>
  </si>
  <si>
    <t>低男４×１００ｍＲ決</t>
  </si>
  <si>
    <t>共女　１５００ｍ　決</t>
  </si>
  <si>
    <t>共男　３０００ｍ　決</t>
  </si>
  <si>
    <t>《フィールド競技》</t>
  </si>
  <si>
    <t>跳躍Ａ</t>
  </si>
  <si>
    <t>跳躍Ｂ</t>
  </si>
  <si>
    <t>投てき</t>
  </si>
  <si>
    <t>各学校陸上競技部長殿</t>
  </si>
  <si>
    <t>　参加させて下さい。(別紙参照）</t>
  </si>
  <si>
    <t>　また、協会主催の各種大会へは登録ナンバーカードがないと出場できません。</t>
  </si>
  <si>
    <t>&lt;&lt;作成例&gt;&gt;</t>
  </si>
  <si>
    <t>男子は黒、女子は赤で、胸部・背部の２枚作成</t>
  </si>
  <si>
    <t>ただし、走高跳・棒高跳に出場の選手は、１枚</t>
  </si>
  <si>
    <t>●</t>
  </si>
  <si>
    <t>他の部から出場させるときのナンバーカードの対応について（県総体）</t>
  </si>
  <si>
    <t>ID</t>
  </si>
  <si>
    <t>初期値</t>
  </si>
  <si>
    <t>各種目出場枠
(ただしﾘﾚｰは1/2)</t>
  </si>
  <si>
    <t>最終値</t>
  </si>
  <si>
    <t>割り振り</t>
  </si>
  <si>
    <t>携帯電話</t>
  </si>
  <si>
    <t>[2]</t>
  </si>
  <si>
    <t>[3]</t>
  </si>
  <si>
    <t>[4]</t>
  </si>
  <si>
    <t>[5]</t>
  </si>
  <si>
    <t>[6]</t>
  </si>
  <si>
    <t>携帯電話</t>
  </si>
  <si>
    <t>コ　ー　チ</t>
  </si>
  <si>
    <t>競技者名</t>
  </si>
  <si>
    <t>男　子</t>
  </si>
  <si>
    <t>最高記録</t>
  </si>
  <si>
    <t>携帯電話</t>
  </si>
  <si>
    <t>陸上競技　女子</t>
  </si>
  <si>
    <t>第１代表</t>
  </si>
  <si>
    <t>第２代表</t>
  </si>
  <si>
    <t>第３代表</t>
  </si>
  <si>
    <t>第４代表</t>
  </si>
  <si>
    <t>共通　400m</t>
  </si>
  <si>
    <t>共通　800m</t>
  </si>
  <si>
    <t>共通 3000m</t>
  </si>
  <si>
    <t>共通 110mH</t>
  </si>
  <si>
    <t>4分45秒00の場合は「4.45.00」、</t>
  </si>
  <si>
    <t>【記録入力は】</t>
  </si>
  <si>
    <t>11m20cm場合は「11.20」と入力します。</t>
  </si>
  <si>
    <t>－電気計時－</t>
  </si>
  <si>
    <t>－手動計時－</t>
  </si>
  <si>
    <t>11秒3の場合は「11.30」、</t>
  </si>
  <si>
    <t>共男４×１００ｍＲ予</t>
  </si>
  <si>
    <t>共男　　２００ｍ　予</t>
  </si>
  <si>
    <t>３女　　１００ｍ　予</t>
  </si>
  <si>
    <t>２女　　１００ｍ　予</t>
  </si>
  <si>
    <t>低男　　１００ｍＨ予</t>
  </si>
  <si>
    <t>共男　　１１０ｍＨ予</t>
  </si>
  <si>
    <t>１女　　１００ｍ　予</t>
  </si>
  <si>
    <t>３女　　１００ｍ　決</t>
  </si>
  <si>
    <t>２女　　１００ｍ　決</t>
  </si>
  <si>
    <t>低男　　１００ｍＨ決</t>
  </si>
  <si>
    <t>共男　　１１０ｍＨ決</t>
  </si>
  <si>
    <t>１女　　１００ｍ　決</t>
  </si>
  <si>
    <t>共女　　砲丸投　　決</t>
  </si>
  <si>
    <t>共男　　砲丸投　　決</t>
  </si>
  <si>
    <t>秦　　孝　弘</t>
  </si>
  <si>
    <t>２．申込時のベストタイム入力のお願い。</t>
  </si>
  <si>
    <t>■ベスト記録・資格記録を元に各種競技会の番組編成を行います。必ず入力するようお願い</t>
  </si>
  <si>
    <t>　いたします。</t>
  </si>
  <si>
    <t>ナンバーカード</t>
  </si>
  <si>
    <t>～</t>
  </si>
  <si>
    <t>東国東郡</t>
  </si>
  <si>
    <t>国東市</t>
  </si>
  <si>
    <t>走幅跳・砲丸投については、予選通過記録およびショート記録を設ける。</t>
  </si>
  <si>
    <t>走　幅　跳</t>
  </si>
  <si>
    <t>砲　丸　投</t>
  </si>
  <si>
    <t>予選通過記録</t>
  </si>
  <si>
    <t>※ショートとは、この記録に満たない試技は計測しない記録をさす。</t>
  </si>
  <si>
    <t>三段跳びは、踏み切り板から砂場までの距離を10mとする。</t>
  </si>
  <si>
    <t>共女　　２００ｍ　決</t>
  </si>
  <si>
    <t>※補足</t>
  </si>
  <si>
    <t>　男女とも走幅跳の決勝は、２ピットで行い、</t>
  </si>
  <si>
    <t>予選通過者１２名で試技３本、トップ８で試技</t>
  </si>
  <si>
    <t>３本を行う。</t>
  </si>
  <si>
    <t>共女　　走幅跳　　予</t>
  </si>
  <si>
    <t>共男　　走幅跳　　予</t>
  </si>
  <si>
    <t>共女　　走幅跳　　決</t>
  </si>
  <si>
    <t>共女　　砲丸投　　予</t>
  </si>
  <si>
    <t>共男　　砲丸投　　予</t>
  </si>
  <si>
    <t>大分市立稙田南中学校</t>
  </si>
  <si>
    <t>共女　　走高跳　　決</t>
  </si>
  <si>
    <t>共男　　走高跳　　決</t>
  </si>
  <si>
    <t>共男　　棒高跳　　決</t>
  </si>
  <si>
    <t>共男　　走幅跳　　決</t>
  </si>
  <si>
    <t>共男　　三段跳　　決</t>
  </si>
  <si>
    <t>１女　　８００ｍ　決</t>
  </si>
  <si>
    <t>２女　　８００ｍ　予</t>
  </si>
  <si>
    <t>１女　　８００ｍ　予</t>
  </si>
  <si>
    <t>共男　　４００ｍ　予</t>
  </si>
  <si>
    <t>２男　１５００ｍ　決</t>
  </si>
  <si>
    <t>No</t>
  </si>
  <si>
    <t>２日目　７月２５日(金)</t>
  </si>
  <si>
    <t>１日目　７月２４日(木)</t>
  </si>
  <si>
    <r>
      <t>25</t>
    </r>
    <r>
      <rPr>
        <sz val="11"/>
        <rFont val="ＭＳ Ｐゴシック"/>
        <family val="3"/>
      </rPr>
      <t>日</t>
    </r>
  </si>
  <si>
    <r>
      <t>24</t>
    </r>
    <r>
      <rPr>
        <sz val="11"/>
        <rFont val="FG丸ｺﾞｼｯｸ体Ca-L"/>
        <family val="3"/>
      </rPr>
      <t>日</t>
    </r>
  </si>
  <si>
    <r>
      <rPr>
        <u val="single"/>
        <sz val="11"/>
        <rFont val="FG丸ｺﾞｼｯｸ体Ca-L"/>
        <family val="3"/>
      </rPr>
      <t>すこと。</t>
    </r>
    <r>
      <rPr>
        <sz val="11"/>
        <rFont val="FG丸ｺﾞｼｯｸ体Ca-L"/>
        <family val="3"/>
      </rPr>
      <t>また、審判は、陸上競技協会審判員、各郡市中学校教員が行う。</t>
    </r>
  </si>
  <si>
    <t>できない。</t>
  </si>
  <si>
    <t>分前まで受け付ける。以後競技者係の指示に従うこと。</t>
  </si>
  <si>
    <t>(1)</t>
  </si>
  <si>
    <t>７.</t>
  </si>
  <si>
    <t>県中体連指定締切までに｢申込書｣と｢データ(電子媒体)｣を同時に送付のこと。</t>
  </si>
  <si>
    <t>６.</t>
  </si>
  <si>
    <t>１２ｍ５０</t>
  </si>
  <si>
    <t>８ｍ００</t>
  </si>
  <si>
    <t>５ｍ３５</t>
  </si>
  <si>
    <t>４ｍ１０</t>
  </si>
  <si>
    <t>１３ｍ００</t>
  </si>
  <si>
    <t>６ｍ５０</t>
  </si>
  <si>
    <t>５ｍ１０</t>
  </si>
  <si>
    <t>ショート</t>
  </si>
  <si>
    <t>会議の席上で行い、それ以後は認めない。</t>
  </si>
  <si>
    <t>申し出ること。</t>
  </si>
  <si>
    <t>(1)</t>
  </si>
  <si>
    <t>５.</t>
  </si>
  <si>
    <t>４.</t>
  </si>
  <si>
    <t>ジャーは教職員または学校長の認めた者、および生徒とする。</t>
  </si>
  <si>
    <t>大分銀行ドーム</t>
  </si>
  <si>
    <t>７月２４(木)・２５日(金)</t>
  </si>
  <si>
    <t>１.</t>
  </si>
  <si>
    <r>
      <t>平成26年度</t>
    </r>
    <r>
      <rPr>
        <b/>
        <sz val="24"/>
        <rFont val="HG丸ｺﾞｼｯｸ体Ca-L"/>
        <family val="3"/>
      </rPr>
      <t>大分県中学校総合体育大会</t>
    </r>
    <r>
      <rPr>
        <sz val="12"/>
        <rFont val="HG丸ｺﾞｼｯｸ体Ca-L"/>
        <family val="3"/>
      </rPr>
      <t>(案)</t>
    </r>
  </si>
  <si>
    <t>→</t>
  </si>
  <si>
    <r>
      <t>25</t>
    </r>
    <r>
      <rPr>
        <sz val="11"/>
        <rFont val="ＭＳ 明朝"/>
        <family val="1"/>
      </rPr>
      <t>㎝</t>
    </r>
  </si>
  <si>
    <t>←</t>
  </si>
  <si>
    <t>↓</t>
  </si>
  <si>
    <t>でも可</t>
  </si>
  <si>
    <r>
      <t>20</t>
    </r>
    <r>
      <rPr>
        <sz val="11"/>
        <rFont val="ＭＳ 明朝"/>
        <family val="1"/>
      </rPr>
      <t>㎝</t>
    </r>
  </si>
  <si>
    <t>※</t>
  </si>
  <si>
    <t>↑</t>
  </si>
  <si>
    <t>※昨年同様の割り振りを予定しています。(次頁参照)</t>
  </si>
  <si>
    <r>
      <t>　　県総体に他の部活動に所属している選手を出場させる場合は、申込時ナンバー
　カード欄は、別紙を参照の上、各郡市で決定し入力して下さい。</t>
    </r>
    <r>
      <rPr>
        <sz val="11"/>
        <rFont val="FG丸ｺﾞｼｯｸ体Ca-L"/>
        <family val="3"/>
      </rPr>
      <t>（３ケタ）</t>
    </r>
    <r>
      <rPr>
        <b/>
        <sz val="11"/>
        <rFont val="FG丸ｺﾞｼｯｸ体Ca-L"/>
        <family val="3"/>
      </rPr>
      <t xml:space="preserve">
</t>
    </r>
    <r>
      <rPr>
        <sz val="11"/>
        <rFont val="FG丸ｺﾞｼｯｸ体Ca-L"/>
        <family val="3"/>
      </rPr>
      <t>　　なお、それ以外の欄は必須項目となっておりますので、欠けると競技者登録ができま
　せんのでご注意ください。</t>
    </r>
  </si>
  <si>
    <t>●他の部から出場させるときのナンバーカードの対応について（県総体）</t>
  </si>
  <si>
    <t>●陸上部に所属している生徒については、新規登録申請をしてナンバーをもらって各大会に</t>
  </si>
  <si>
    <t>１．４ケタのナンバーカードについて</t>
  </si>
  <si>
    <t>以下のことについて各学校で確認を、よろしくお願いいたします。</t>
  </si>
  <si>
    <t>大分県陸上競技専門部長</t>
  </si>
  <si>
    <t>各郡市陸上競技専門部長殿</t>
  </si>
  <si>
    <t>鶴谷</t>
  </si>
  <si>
    <t>佐伯城南</t>
  </si>
  <si>
    <t>佐伯南</t>
  </si>
  <si>
    <t>彦陽</t>
  </si>
  <si>
    <t>大入島</t>
  </si>
  <si>
    <t>東雲</t>
  </si>
  <si>
    <t>昭和</t>
  </si>
  <si>
    <t>本匠</t>
  </si>
  <si>
    <t>宇目緑豊</t>
  </si>
  <si>
    <t>直川</t>
  </si>
  <si>
    <t>鶴見</t>
  </si>
  <si>
    <t>米水津</t>
  </si>
  <si>
    <t>蒲江翔南</t>
  </si>
  <si>
    <t>野津</t>
  </si>
  <si>
    <t>三重</t>
  </si>
  <si>
    <t>清川</t>
  </si>
  <si>
    <t>緒方</t>
  </si>
  <si>
    <t>朝地</t>
  </si>
  <si>
    <t>大野</t>
  </si>
  <si>
    <t>千歳</t>
  </si>
  <si>
    <t>犬飼</t>
  </si>
  <si>
    <t>竹田</t>
  </si>
  <si>
    <t>竹田南部</t>
  </si>
  <si>
    <t>竹田緑ヶ丘</t>
  </si>
  <si>
    <t>久住</t>
  </si>
  <si>
    <t>都野</t>
  </si>
  <si>
    <t>直入</t>
  </si>
  <si>
    <t>日田東部</t>
  </si>
  <si>
    <t>日田三隈</t>
  </si>
  <si>
    <t>日田南部</t>
  </si>
  <si>
    <t>日田北部</t>
  </si>
  <si>
    <t>戸山</t>
  </si>
  <si>
    <t>東有田</t>
  </si>
  <si>
    <t>大明</t>
  </si>
  <si>
    <t>前津江</t>
  </si>
  <si>
    <t>津江</t>
  </si>
  <si>
    <t>大山</t>
  </si>
  <si>
    <t>東渓</t>
  </si>
  <si>
    <t>五馬</t>
  </si>
  <si>
    <t>森</t>
  </si>
  <si>
    <t>日出生</t>
  </si>
  <si>
    <t>玖珠</t>
  </si>
  <si>
    <t>北山田</t>
  </si>
  <si>
    <t>八幡</t>
  </si>
  <si>
    <t>古後</t>
  </si>
  <si>
    <t>碩田</t>
  </si>
  <si>
    <t>上野ヶ丘</t>
  </si>
  <si>
    <t>王子</t>
  </si>
  <si>
    <t>大分西</t>
  </si>
  <si>
    <t>南大分</t>
  </si>
  <si>
    <t>大分城南</t>
  </si>
  <si>
    <t>滝尾</t>
  </si>
  <si>
    <t>城東</t>
  </si>
  <si>
    <t>原川</t>
  </si>
  <si>
    <t>明野</t>
  </si>
  <si>
    <t>鶴崎</t>
  </si>
  <si>
    <t>大東</t>
  </si>
  <si>
    <t>東陽</t>
  </si>
  <si>
    <t>戸次</t>
  </si>
  <si>
    <t>吉野</t>
  </si>
  <si>
    <t>竹中</t>
  </si>
  <si>
    <t>判田</t>
  </si>
  <si>
    <t>稙田</t>
  </si>
  <si>
    <t>稙田東</t>
  </si>
  <si>
    <t>稙田西</t>
  </si>
  <si>
    <t>稙田南</t>
  </si>
  <si>
    <t>賀来</t>
  </si>
  <si>
    <t>大在</t>
  </si>
  <si>
    <t>坂ノ市</t>
  </si>
  <si>
    <t>神崎</t>
  </si>
  <si>
    <t>佐賀関</t>
  </si>
  <si>
    <t>臼杵豊洋</t>
  </si>
  <si>
    <t>臼杵北</t>
  </si>
  <si>
    <t>臼杵南</t>
  </si>
  <si>
    <t>臼杵西</t>
  </si>
  <si>
    <t>臼杵東</t>
  </si>
  <si>
    <t>津久見第一</t>
  </si>
  <si>
    <t>津久見第二</t>
  </si>
  <si>
    <t>四浦東</t>
  </si>
  <si>
    <t>保戸島</t>
  </si>
  <si>
    <t>野津原</t>
  </si>
  <si>
    <t>湯布院</t>
  </si>
  <si>
    <t>姫島</t>
  </si>
  <si>
    <t>国見</t>
  </si>
  <si>
    <t>国東</t>
  </si>
  <si>
    <t>武蔵</t>
  </si>
  <si>
    <t>安岐</t>
  </si>
  <si>
    <t>杵築</t>
  </si>
  <si>
    <t>宗近</t>
  </si>
  <si>
    <t>日出</t>
  </si>
  <si>
    <t>大神</t>
  </si>
  <si>
    <t>南端</t>
  </si>
  <si>
    <t>山香</t>
  </si>
  <si>
    <t>山の手</t>
  </si>
  <si>
    <t>青山</t>
  </si>
  <si>
    <t>別府中部</t>
  </si>
  <si>
    <t>別府北部</t>
  </si>
  <si>
    <t>浜脇</t>
  </si>
  <si>
    <t>朝日</t>
  </si>
  <si>
    <t>東山</t>
  </si>
  <si>
    <t>鶴見台</t>
  </si>
  <si>
    <t>中津豊陽</t>
  </si>
  <si>
    <t>中津緑ヶ丘</t>
  </si>
  <si>
    <t>中津</t>
  </si>
  <si>
    <t>城北</t>
  </si>
  <si>
    <t>東中津</t>
  </si>
  <si>
    <t>今津</t>
  </si>
  <si>
    <t>三光</t>
  </si>
  <si>
    <t>本耶馬渓</t>
  </si>
  <si>
    <t>耶馬渓</t>
  </si>
  <si>
    <t>山国</t>
  </si>
  <si>
    <t>高田</t>
  </si>
  <si>
    <t>河内</t>
  </si>
  <si>
    <t>田染</t>
  </si>
  <si>
    <t>真玉</t>
  </si>
  <si>
    <t>香々地</t>
  </si>
  <si>
    <t>宇佐北部</t>
  </si>
  <si>
    <t>西部</t>
  </si>
  <si>
    <t>長洲</t>
  </si>
  <si>
    <t>宇佐</t>
  </si>
  <si>
    <t>駅川</t>
  </si>
  <si>
    <t>院内</t>
  </si>
  <si>
    <t>安心院</t>
  </si>
  <si>
    <t>大分大附属</t>
  </si>
  <si>
    <t>岩田</t>
  </si>
  <si>
    <t>明豊</t>
  </si>
  <si>
    <t>向陽</t>
  </si>
  <si>
    <t>大分</t>
  </si>
  <si>
    <t>大分豊府</t>
  </si>
  <si>
    <t>南石垣(中)</t>
  </si>
  <si>
    <t>緑陽</t>
  </si>
  <si>
    <t>戴星学園</t>
  </si>
  <si>
    <t>聾学校</t>
  </si>
  <si>
    <t>女　子</t>
  </si>
  <si>
    <t>[</t>
  </si>
  <si>
    <t>]</t>
  </si>
  <si>
    <t>㊞</t>
  </si>
  <si>
    <t>]人</t>
  </si>
  <si>
    <t>※補員を含む　</t>
  </si>
  <si>
    <t>(教職員・部活動指導員・教職員外）]</t>
  </si>
  <si>
    <t>(校長・教職員・部活動指導員)]</t>
  </si>
  <si>
    <t>(校長・教職員・部活動指導員)]</t>
  </si>
  <si>
    <t>第59回 大分県中学校総合体育大会_陸上競技大会申込書</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</si>
</sst>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000\-00"/>
    <numFmt numFmtId="177" formatCode="m/d;@"/>
    <numFmt numFmtId="178" formatCode="mm&quot;'&quot;ss"/>
    <numFmt numFmtId="179" formatCode="##&quot;.&quot;##"/>
    <numFmt numFmtId="180" formatCode="##&quot;.&quot;##&quot;.&quot;##"/>
    <numFmt numFmtId="181" formatCode="#&quot;組&quot;"/>
    <numFmt numFmtId="182" formatCode="\+0.0;\-0.0;&quot;±&quot;0.0"/>
    <numFmt numFmtId="183" formatCode="&quot;[&quot;\,####"/>
    <numFmt numFmtId="184" formatCode="[&lt;=999]000;[&lt;=99999]000\-00;000\-0000"/>
    <numFmt numFmtId="185" formatCode="0_ "/>
    <numFmt numFmtId="186" formatCode="[&lt;=99999999]####\-####;\(00\)\ ####\-####"/>
    <numFmt numFmtId="187" formatCode="00"/>
    <numFmt numFmtId="188" formatCode="[$-411]ggge&quot;年&quot;m&quot;月&quot;d&quot;日&quot;;@"/>
    <numFmt numFmtId="189" formatCode="&quot;Yes&quot;;&quot;Yes&quot;;&quot;No&quot;"/>
    <numFmt numFmtId="190" formatCode="&quot;True&quot;;&quot;True&quot;;&quot;False&quot;"/>
    <numFmt numFmtId="191" formatCode="&quot;On&quot;;&quot;On&quot;;&quot;Off&quot;"/>
    <numFmt numFmtId="192" formatCode="[$€-2]\ #,##0.00_);[Red]\([$€-2]\ #,##0.00\)"/>
    <numFmt numFmtId="193" formatCode="0_);[Red]\(0\)"/>
  </numFmts>
  <fonts count="99">
    <font>
      <sz val="11"/>
      <name val="ＭＳ Ｐゴシック"/>
      <family val="3"/>
    </font>
    <font>
      <b/>
      <sz val="11"/>
      <name val="ＭＳ Ｐゴシック"/>
      <family val="3"/>
    </font>
    <font>
      <i/>
      <sz val="11"/>
      <name val="ＭＳ Ｐゴシック"/>
      <family val="3"/>
    </font>
    <font>
      <b/>
      <i/>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2"/>
      <name val="ＭＳ ゴシック"/>
      <family val="3"/>
    </font>
    <font>
      <b/>
      <sz val="16"/>
      <name val="ＭＳ ゴシック"/>
      <family val="3"/>
    </font>
    <font>
      <b/>
      <sz val="18"/>
      <name val="ＭＳ ゴシック"/>
      <family val="3"/>
    </font>
    <font>
      <b/>
      <sz val="11"/>
      <name val="ＭＳ ゴシック"/>
      <family val="3"/>
    </font>
    <font>
      <b/>
      <sz val="20"/>
      <name val="ＭＳ ゴシック"/>
      <family val="3"/>
    </font>
    <font>
      <b/>
      <sz val="12"/>
      <name val="ＭＳ ゴシック"/>
      <family val="3"/>
    </font>
    <font>
      <b/>
      <sz val="14"/>
      <name val="ＭＳ ゴシック"/>
      <family val="3"/>
    </font>
    <font>
      <sz val="13"/>
      <name val="ＭＳ ゴシック"/>
      <family val="3"/>
    </font>
    <font>
      <b/>
      <sz val="22"/>
      <color indexed="9"/>
      <name val="ＭＳ ゴシック"/>
      <family val="3"/>
    </font>
    <font>
      <b/>
      <sz val="10"/>
      <name val="ＭＳ ゴシック"/>
      <family val="3"/>
    </font>
    <font>
      <sz val="10"/>
      <name val="ＭＳ ゴシック"/>
      <family val="3"/>
    </font>
    <font>
      <b/>
      <sz val="24"/>
      <name val="ＭＳ ゴシック"/>
      <family val="3"/>
    </font>
    <font>
      <sz val="11"/>
      <name val="ＭＳ 明朝"/>
      <family val="1"/>
    </font>
    <font>
      <sz val="11"/>
      <color indexed="10"/>
      <name val="ＭＳ ゴシック"/>
      <family val="3"/>
    </font>
    <font>
      <sz val="11"/>
      <color indexed="12"/>
      <name val="ＭＳ ゴシック"/>
      <family val="3"/>
    </font>
    <font>
      <b/>
      <sz val="14"/>
      <color indexed="10"/>
      <name val="ＭＳ ゴシック"/>
      <family val="3"/>
    </font>
    <font>
      <b/>
      <sz val="11"/>
      <color indexed="10"/>
      <name val="ＭＳ ゴシック"/>
      <family val="3"/>
    </font>
    <font>
      <sz val="11"/>
      <color indexed="22"/>
      <name val="ＭＳ ゴシック"/>
      <family val="3"/>
    </font>
    <font>
      <sz val="12"/>
      <color indexed="63"/>
      <name val="ＭＳ Ｐゴシック"/>
      <family val="3"/>
    </font>
    <font>
      <sz val="11"/>
      <color indexed="60"/>
      <name val="ＭＳ ゴシック"/>
      <family val="3"/>
    </font>
    <font>
      <sz val="11"/>
      <name val="Times New Roman"/>
      <family val="1"/>
    </font>
    <font>
      <b/>
      <sz val="11"/>
      <color indexed="60"/>
      <name val="ＭＳ ゴシック"/>
      <family val="3"/>
    </font>
    <font>
      <b/>
      <sz val="11"/>
      <color indexed="60"/>
      <name val="ＭＳ Ｐゴシック"/>
      <family val="3"/>
    </font>
    <font>
      <sz val="10"/>
      <name val="ＭＳ Ｐゴシック"/>
      <family val="3"/>
    </font>
    <font>
      <sz val="12"/>
      <name val="Times New Roman"/>
      <family val="1"/>
    </font>
    <font>
      <b/>
      <sz val="16"/>
      <color indexed="55"/>
      <name val="Times New Roman"/>
      <family val="1"/>
    </font>
    <font>
      <sz val="9"/>
      <name val="Verdana"/>
      <family val="2"/>
    </font>
    <font>
      <sz val="11"/>
      <name val="FG丸ｺﾞｼｯｸ体Ca-L"/>
      <family val="3"/>
    </font>
    <font>
      <sz val="12"/>
      <name val="HG丸ｺﾞｼｯｸ体Ca-L"/>
      <family val="3"/>
    </font>
    <font>
      <b/>
      <sz val="24"/>
      <name val="HG丸ｺﾞｼｯｸ体Ca-L"/>
      <family val="3"/>
    </font>
    <font>
      <sz val="10.5"/>
      <name val="FG丸ｺﾞｼｯｸ体Ca-L"/>
      <family val="3"/>
    </font>
    <font>
      <sz val="11"/>
      <name val="Verdana"/>
      <family val="2"/>
    </font>
    <font>
      <u val="single"/>
      <sz val="11"/>
      <name val="FG丸ｺﾞｼｯｸ体Ca-L"/>
      <family val="3"/>
    </font>
    <font>
      <sz val="20"/>
      <name val="FG丸ｺﾞｼｯｸ体Ca-L"/>
      <family val="3"/>
    </font>
    <font>
      <b/>
      <sz val="14"/>
      <name val="FG丸ｺﾞｼｯｸ体Ca-L"/>
      <family val="3"/>
    </font>
    <font>
      <sz val="12"/>
      <name val="FG丸ｺﾞｼｯｸ体Ca-L"/>
      <family val="3"/>
    </font>
    <font>
      <b/>
      <sz val="11"/>
      <name val="FG丸ｺﾞｼｯｸ体Ca-L"/>
      <family val="3"/>
    </font>
    <font>
      <b/>
      <sz val="36"/>
      <name val="Verdana"/>
      <family val="2"/>
    </font>
    <font>
      <sz val="11"/>
      <color indexed="9"/>
      <name val="ＤＦ新細丸ゴシック体"/>
      <family val="3"/>
    </font>
    <font>
      <b/>
      <sz val="11"/>
      <name val="Verdana"/>
      <family val="2"/>
    </font>
    <font>
      <sz val="11"/>
      <name val="ＤＦ新細丸ゴシック体"/>
      <family val="3"/>
    </font>
    <font>
      <sz val="16"/>
      <color indexed="10"/>
      <name val="ＭＳ 明朝"/>
      <family val="1"/>
    </font>
    <font>
      <sz val="10.5"/>
      <color indexed="55"/>
      <name val="ＭＳ Ｐゴシック"/>
      <family val="3"/>
    </font>
    <font>
      <sz val="10.5"/>
      <name val="Century"/>
      <family val="1"/>
    </font>
    <font>
      <b/>
      <i/>
      <u val="single"/>
      <sz val="10.5"/>
      <name val="ＭＳ ゴシック"/>
      <family val="3"/>
    </font>
    <font>
      <sz val="10.5"/>
      <name val="ＭＳ ゴシック"/>
      <family val="3"/>
    </font>
    <font>
      <sz val="11"/>
      <name val="ＤＦ細丸ゴシック体"/>
      <family val="3"/>
    </font>
    <font>
      <sz val="11"/>
      <color indexed="9"/>
      <name val="ＤＦ細丸ゴシック体"/>
      <family val="3"/>
    </font>
    <font>
      <b/>
      <sz val="11"/>
      <name val="ＤＦ細丸ゴシック体"/>
      <family val="3"/>
    </font>
    <font>
      <sz val="11"/>
      <name val="Century"/>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FG丸ｺﾞｼｯｸ体Ca-L"/>
      <family val="3"/>
    </font>
    <font>
      <sz val="11"/>
      <color indexed="55"/>
      <name val="ＭＳ Ｐゴシック"/>
      <family val="3"/>
    </font>
    <font>
      <b/>
      <sz val="24"/>
      <color indexed="8"/>
      <name val="ＭＳ ゴシック"/>
      <family val="3"/>
    </font>
    <font>
      <b/>
      <sz val="2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FG丸ｺﾞｼｯｸ体Ca-L"/>
      <family val="3"/>
    </font>
    <font>
      <sz val="11"/>
      <name val="Cambria"/>
      <family val="3"/>
    </font>
    <font>
      <sz val="11"/>
      <name val="Calibri"/>
      <family val="3"/>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rgb="FFC0C0C0"/>
        <bgColor indexed="64"/>
      </patternFill>
    </fill>
    <fill>
      <patternFill patternType="solid">
        <fgColor indexed="45"/>
        <bgColor indexed="64"/>
      </patternFill>
    </fill>
    <fill>
      <patternFill patternType="solid">
        <fgColor indexed="60"/>
        <bgColor indexed="64"/>
      </patternFill>
    </fill>
    <fill>
      <patternFill patternType="solid">
        <fgColor indexed="8"/>
        <bgColor indexed="64"/>
      </patternFill>
    </fill>
  </fills>
  <borders count="26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color indexed="12"/>
      </left>
      <right>
        <color indexed="63"/>
      </right>
      <top style="medium">
        <color indexed="12"/>
      </top>
      <bottom style="medium">
        <color indexed="12"/>
      </bottom>
    </border>
    <border>
      <left style="medium">
        <color indexed="12"/>
      </left>
      <right>
        <color indexed="63"/>
      </right>
      <top style="medium">
        <color indexed="12"/>
      </top>
      <bottom style="thin">
        <color indexed="12"/>
      </bottom>
    </border>
    <border>
      <left style="thin">
        <color indexed="12"/>
      </left>
      <right>
        <color indexed="63"/>
      </right>
      <top style="medium">
        <color indexed="12"/>
      </top>
      <bottom style="thin">
        <color indexed="12"/>
      </bottom>
    </border>
    <border>
      <left>
        <color indexed="63"/>
      </left>
      <right>
        <color indexed="63"/>
      </right>
      <top style="medium">
        <color indexed="12"/>
      </top>
      <bottom style="thin">
        <color indexed="12"/>
      </bottom>
    </border>
    <border>
      <left style="medium">
        <color indexed="12"/>
      </left>
      <right>
        <color indexed="63"/>
      </right>
      <top style="thin">
        <color indexed="12"/>
      </top>
      <bottom style="thin">
        <color indexed="12"/>
      </bottom>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style="medium">
        <color indexed="12"/>
      </left>
      <right>
        <color indexed="63"/>
      </right>
      <top style="thin">
        <color indexed="12"/>
      </top>
      <bottom style="medium">
        <color indexed="12"/>
      </bottom>
    </border>
    <border>
      <left style="thin">
        <color indexed="12"/>
      </left>
      <right>
        <color indexed="63"/>
      </right>
      <top style="thin">
        <color indexed="12"/>
      </top>
      <bottom style="medium">
        <color indexed="12"/>
      </bottom>
    </border>
    <border>
      <left>
        <color indexed="63"/>
      </left>
      <right>
        <color indexed="63"/>
      </right>
      <top style="thin">
        <color indexed="12"/>
      </top>
      <bottom style="medium">
        <color indexed="12"/>
      </bottom>
    </border>
    <border>
      <left style="hair">
        <color indexed="12"/>
      </left>
      <right style="thin">
        <color indexed="12"/>
      </right>
      <top style="medium">
        <color indexed="12"/>
      </top>
      <bottom style="thin">
        <color indexed="12"/>
      </bottom>
    </border>
    <border>
      <left style="hair">
        <color indexed="12"/>
      </left>
      <right style="thin">
        <color indexed="12"/>
      </right>
      <top style="thin">
        <color indexed="12"/>
      </top>
      <bottom style="thin">
        <color indexed="12"/>
      </bottom>
    </border>
    <border>
      <left style="hair">
        <color indexed="12"/>
      </left>
      <right style="thin">
        <color indexed="12"/>
      </right>
      <top style="thin">
        <color indexed="12"/>
      </top>
      <bottom style="medium">
        <color indexed="12"/>
      </bottom>
    </border>
    <border>
      <left style="hair">
        <color indexed="12"/>
      </left>
      <right style="medium">
        <color indexed="12"/>
      </right>
      <top style="medium">
        <color indexed="12"/>
      </top>
      <bottom style="thin">
        <color indexed="12"/>
      </bottom>
    </border>
    <border>
      <left style="hair">
        <color indexed="12"/>
      </left>
      <right style="medium">
        <color indexed="12"/>
      </right>
      <top style="thin">
        <color indexed="12"/>
      </top>
      <bottom style="thin">
        <color indexed="12"/>
      </bottom>
    </border>
    <border>
      <left style="hair">
        <color indexed="12"/>
      </left>
      <right style="medium">
        <color indexed="12"/>
      </right>
      <top style="thin">
        <color indexed="12"/>
      </top>
      <bottom style="medium">
        <color indexed="12"/>
      </bottom>
    </border>
    <border>
      <left style="hair">
        <color indexed="12"/>
      </left>
      <right>
        <color indexed="63"/>
      </right>
      <top style="medium">
        <color indexed="12"/>
      </top>
      <bottom style="medium">
        <color indexed="12"/>
      </bottom>
    </border>
    <border>
      <left>
        <color indexed="63"/>
      </left>
      <right style="medium">
        <color indexed="12"/>
      </right>
      <top style="medium">
        <color indexed="12"/>
      </top>
      <bottom style="medium">
        <color indexed="12"/>
      </bottom>
    </border>
    <border diagonalDown="1">
      <left style="thin"/>
      <right style="thin"/>
      <top style="medium"/>
      <bottom style="thin"/>
      <diagonal style="thin"/>
    </border>
    <border>
      <left style="thin"/>
      <right style="thin"/>
      <top style="thin"/>
      <bottom style="thin"/>
    </border>
    <border>
      <left style="hair">
        <color indexed="12"/>
      </left>
      <right style="thin">
        <color indexed="12"/>
      </right>
      <top style="thin">
        <color indexed="12"/>
      </top>
      <bottom>
        <color indexed="63"/>
      </bottom>
    </border>
    <border>
      <left style="hair">
        <color indexed="12"/>
      </left>
      <right style="medium">
        <color indexed="12"/>
      </right>
      <top style="thin">
        <color indexed="12"/>
      </top>
      <bottom>
        <color indexed="63"/>
      </bottom>
    </border>
    <border>
      <left style="thin"/>
      <right style="thin"/>
      <top>
        <color indexed="63"/>
      </top>
      <bottom style="medium"/>
    </border>
    <border>
      <left style="thin"/>
      <right style="thin"/>
      <top style="thin"/>
      <bottom style="medium"/>
    </border>
    <border>
      <left>
        <color indexed="63"/>
      </left>
      <right style="thin"/>
      <top style="thin"/>
      <bottom style="medium"/>
    </border>
    <border>
      <left style="thin"/>
      <right style="thin"/>
      <top style="medium"/>
      <bottom style="thin"/>
    </border>
    <border>
      <left>
        <color indexed="63"/>
      </left>
      <right>
        <color indexed="63"/>
      </right>
      <top style="dotted">
        <color indexed="12"/>
      </top>
      <bottom>
        <color indexed="63"/>
      </bottom>
    </border>
    <border>
      <left>
        <color indexed="63"/>
      </left>
      <right>
        <color indexed="63"/>
      </right>
      <top>
        <color indexed="63"/>
      </top>
      <bottom style="dotted">
        <color indexed="12"/>
      </bottom>
    </border>
    <border>
      <left>
        <color indexed="63"/>
      </left>
      <right>
        <color indexed="63"/>
      </right>
      <top>
        <color indexed="63"/>
      </top>
      <bottom style="dotted">
        <color indexed="10"/>
      </bottom>
    </border>
    <border>
      <left>
        <color indexed="63"/>
      </left>
      <right>
        <color indexed="63"/>
      </right>
      <top style="dotted">
        <color indexed="10"/>
      </top>
      <bottom>
        <color indexed="63"/>
      </bottom>
    </border>
    <border>
      <left style="thin"/>
      <right style="thin"/>
      <top>
        <color indexed="63"/>
      </top>
      <bottom style="thin"/>
    </border>
    <border>
      <left style="thin"/>
      <right style="thin"/>
      <top style="medium"/>
      <bottom style="dotted"/>
    </border>
    <border>
      <left style="thin"/>
      <right style="thin"/>
      <top style="dotted"/>
      <bottom style="dotted"/>
    </border>
    <border>
      <left style="thin"/>
      <right style="thin"/>
      <top style="dotted"/>
      <bottom style="medium"/>
    </border>
    <border>
      <left>
        <color indexed="63"/>
      </left>
      <right>
        <color indexed="63"/>
      </right>
      <top style="double">
        <color indexed="10"/>
      </top>
      <bottom>
        <color indexed="63"/>
      </bottom>
    </border>
    <border>
      <left>
        <color indexed="63"/>
      </left>
      <right>
        <color indexed="63"/>
      </right>
      <top>
        <color indexed="63"/>
      </top>
      <bottom style="double">
        <color indexed="10"/>
      </bottom>
    </border>
    <border>
      <left style="thin"/>
      <right style="hair"/>
      <top style="hair"/>
      <bottom style="hair"/>
    </border>
    <border>
      <left style="hair"/>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color indexed="63"/>
      </left>
      <right style="hair">
        <color indexed="9"/>
      </right>
      <top>
        <color indexed="63"/>
      </top>
      <bottom style="thin"/>
    </border>
    <border>
      <left style="hair">
        <color indexed="9"/>
      </left>
      <right style="hair">
        <color indexed="9"/>
      </right>
      <top>
        <color indexed="63"/>
      </top>
      <bottom style="thin"/>
    </border>
    <border>
      <left style="hair">
        <color indexed="9"/>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hair"/>
      <right style="thin"/>
      <top style="dashDot"/>
      <bottom style="thin"/>
    </border>
    <border>
      <left style="hair"/>
      <right style="hair"/>
      <top style="dashDot"/>
      <bottom style="thin"/>
    </border>
    <border>
      <left style="hair">
        <color indexed="9"/>
      </left>
      <right style="thin"/>
      <top style="medium"/>
      <bottom style="dotted"/>
    </border>
    <border>
      <left style="hair">
        <color indexed="9"/>
      </left>
      <right style="thin"/>
      <top style="dotted"/>
      <bottom style="dotted"/>
    </border>
    <border>
      <left style="hair">
        <color indexed="9"/>
      </left>
      <right style="thin"/>
      <top style="dotted"/>
      <bottom style="medium"/>
    </border>
    <border>
      <left style="thin">
        <color indexed="60"/>
      </left>
      <right style="thin">
        <color indexed="60"/>
      </right>
      <top style="thin">
        <color indexed="60"/>
      </top>
      <bottom style="thin">
        <color indexed="60"/>
      </bottom>
    </border>
    <border>
      <left style="thin">
        <color indexed="60"/>
      </left>
      <right style="thin">
        <color indexed="60"/>
      </right>
      <top style="thin">
        <color indexed="60"/>
      </top>
      <bottom style="hair">
        <color indexed="60"/>
      </bottom>
    </border>
    <border>
      <left style="thin">
        <color indexed="60"/>
      </left>
      <right style="thin">
        <color indexed="60"/>
      </right>
      <top style="hair">
        <color indexed="60"/>
      </top>
      <bottom style="hair">
        <color indexed="60"/>
      </bottom>
    </border>
    <border>
      <left style="thin">
        <color indexed="60"/>
      </left>
      <right style="thin">
        <color indexed="60"/>
      </right>
      <top>
        <color indexed="63"/>
      </top>
      <bottom style="hair">
        <color indexed="60"/>
      </bottom>
    </border>
    <border>
      <left style="thin">
        <color indexed="60"/>
      </left>
      <right style="thin">
        <color indexed="60"/>
      </right>
      <top style="hair">
        <color indexed="60"/>
      </top>
      <bottom style="thin">
        <color indexed="60"/>
      </bottom>
    </border>
    <border>
      <left>
        <color indexed="63"/>
      </left>
      <right style="medium"/>
      <top>
        <color indexed="63"/>
      </top>
      <bottom>
        <color indexed="63"/>
      </bottom>
    </border>
    <border>
      <left style="thin"/>
      <right style="medium"/>
      <top style="thin"/>
      <bottom style="medium"/>
    </border>
    <border>
      <left style="thin"/>
      <right style="medium"/>
      <top style="thin"/>
      <bottom style="thin"/>
    </border>
    <border>
      <left style="thin"/>
      <right style="medium"/>
      <top style="medium"/>
      <bottom style="thin"/>
    </border>
    <border>
      <left style="thin"/>
      <right style="thin"/>
      <top>
        <color indexed="63"/>
      </top>
      <bottom style="dotted"/>
    </border>
    <border>
      <left style="hair">
        <color indexed="9"/>
      </left>
      <right style="thin"/>
      <top>
        <color indexed="63"/>
      </top>
      <bottom style="dotted"/>
    </border>
    <border>
      <left style="thin"/>
      <right>
        <color indexed="63"/>
      </right>
      <top style="medium"/>
      <bottom style="dotted"/>
    </border>
    <border>
      <left style="thin"/>
      <right>
        <color indexed="63"/>
      </right>
      <top style="dotted"/>
      <bottom style="dotted"/>
    </border>
    <border>
      <left style="thin"/>
      <right>
        <color indexed="63"/>
      </right>
      <top>
        <color indexed="63"/>
      </top>
      <bottom style="dotted"/>
    </border>
    <border>
      <left style="thin"/>
      <right>
        <color indexed="63"/>
      </right>
      <top style="dotted"/>
      <bottom style="medium"/>
    </border>
    <border>
      <left style="hair">
        <color indexed="23"/>
      </left>
      <right style="hair">
        <color indexed="23"/>
      </right>
      <top style="hair">
        <color indexed="23"/>
      </top>
      <bottom style="hair">
        <color indexed="23"/>
      </bottom>
    </border>
    <border>
      <left style="thin"/>
      <right style="thin"/>
      <top style="thin"/>
      <bottom style="thin">
        <color theme="0"/>
      </bottom>
    </border>
    <border>
      <left style="thin"/>
      <right style="medium"/>
      <top style="thin"/>
      <bottom style="thin">
        <color theme="0"/>
      </bottom>
    </border>
    <border>
      <left>
        <color indexed="63"/>
      </left>
      <right style="thin"/>
      <top style="medium"/>
      <bottom style="dotted"/>
    </border>
    <border>
      <left>
        <color indexed="63"/>
      </left>
      <right style="thin"/>
      <top style="dotted"/>
      <bottom style="dotted"/>
    </border>
    <border>
      <left>
        <color indexed="63"/>
      </left>
      <right style="thin"/>
      <top>
        <color indexed="63"/>
      </top>
      <bottom style="dotted"/>
    </border>
    <border>
      <left>
        <color indexed="63"/>
      </left>
      <right style="thin"/>
      <top style="dotted"/>
      <bottom style="medium"/>
    </border>
    <border>
      <left>
        <color indexed="63"/>
      </left>
      <right>
        <color indexed="63"/>
      </right>
      <top style="thin">
        <color rgb="FFC0C0C0"/>
      </top>
      <bottom style="thin">
        <color rgb="FFC0C0C0"/>
      </bottom>
    </border>
    <border>
      <left>
        <color indexed="63"/>
      </left>
      <right>
        <color indexed="63"/>
      </right>
      <top style="thin">
        <color rgb="FFC0C0C0"/>
      </top>
      <bottom style="dotted">
        <color rgb="FFFF0000"/>
      </bottom>
    </border>
    <border>
      <left style="dashDot">
        <color rgb="FFFF0000"/>
      </left>
      <right>
        <color indexed="63"/>
      </right>
      <top style="dashDot">
        <color rgb="FFFF0000"/>
      </top>
      <bottom>
        <color indexed="63"/>
      </bottom>
    </border>
    <border>
      <left>
        <color indexed="63"/>
      </left>
      <right>
        <color indexed="63"/>
      </right>
      <top style="dashDot">
        <color rgb="FFFF0000"/>
      </top>
      <bottom>
        <color indexed="63"/>
      </bottom>
    </border>
    <border>
      <left>
        <color indexed="63"/>
      </left>
      <right style="dashDot">
        <color rgb="FFFF0000"/>
      </right>
      <top style="dashDot">
        <color rgb="FFFF0000"/>
      </top>
      <bottom>
        <color indexed="63"/>
      </bottom>
    </border>
    <border>
      <left style="dashDot">
        <color rgb="FFFF0000"/>
      </left>
      <right>
        <color indexed="63"/>
      </right>
      <top>
        <color indexed="63"/>
      </top>
      <bottom>
        <color indexed="63"/>
      </bottom>
    </border>
    <border>
      <left>
        <color indexed="63"/>
      </left>
      <right style="dashDot">
        <color rgb="FFFF0000"/>
      </right>
      <top>
        <color indexed="63"/>
      </top>
      <bottom>
        <color indexed="63"/>
      </bottom>
    </border>
    <border>
      <left style="dashDot">
        <color rgb="FFFF0000"/>
      </left>
      <right>
        <color indexed="63"/>
      </right>
      <top>
        <color indexed="63"/>
      </top>
      <bottom style="dashDot">
        <color rgb="FFFF0000"/>
      </bottom>
    </border>
    <border>
      <left>
        <color indexed="63"/>
      </left>
      <right>
        <color indexed="63"/>
      </right>
      <top>
        <color indexed="63"/>
      </top>
      <bottom style="dashDot">
        <color rgb="FFFF0000"/>
      </bottom>
    </border>
    <border>
      <left>
        <color indexed="63"/>
      </left>
      <right style="dashDot">
        <color rgb="FFFF0000"/>
      </right>
      <top>
        <color indexed="63"/>
      </top>
      <bottom style="dashDot">
        <color rgb="FFFF0000"/>
      </bottom>
    </border>
    <border>
      <left>
        <color indexed="63"/>
      </left>
      <right>
        <color indexed="63"/>
      </right>
      <top style="thin"/>
      <bottom>
        <color indexed="63"/>
      </bottom>
    </border>
    <border>
      <left style="hair">
        <color indexed="9"/>
      </left>
      <right style="hair">
        <color indexed="9"/>
      </right>
      <top style="hair"/>
      <bottom style="medium"/>
    </border>
    <border>
      <left style="hair">
        <color indexed="9"/>
      </left>
      <right style="hair">
        <color indexed="9"/>
      </right>
      <top style="hair"/>
      <bottom style="hair"/>
    </border>
    <border>
      <left style="hair">
        <color indexed="9"/>
      </left>
      <right style="hair">
        <color indexed="9"/>
      </right>
      <top>
        <color indexed="63"/>
      </top>
      <bottom style="hair"/>
    </border>
    <border>
      <left style="hair">
        <color indexed="9"/>
      </left>
      <right style="hair"/>
      <top style="medium"/>
      <bottom>
        <color indexed="63"/>
      </bottom>
    </border>
    <border>
      <left style="hair"/>
      <right style="hair">
        <color indexed="9"/>
      </right>
      <top style="medium"/>
      <bottom>
        <color indexed="63"/>
      </bottom>
    </border>
    <border>
      <left>
        <color indexed="63"/>
      </left>
      <right>
        <color indexed="63"/>
      </right>
      <top style="thin">
        <color indexed="9"/>
      </top>
      <bottom style="hair"/>
    </border>
    <border>
      <left>
        <color indexed="63"/>
      </left>
      <right>
        <color indexed="63"/>
      </right>
      <top style="hair"/>
      <bottom style="thin">
        <color indexed="9"/>
      </bottom>
    </border>
    <border>
      <left style="hair">
        <color indexed="12"/>
      </left>
      <right style="hair">
        <color indexed="12"/>
      </right>
      <top style="medium">
        <color indexed="12"/>
      </top>
      <bottom style="medium">
        <color indexed="12"/>
      </bottom>
    </border>
    <border>
      <left style="hair">
        <color indexed="12"/>
      </left>
      <right style="medium">
        <color indexed="12"/>
      </right>
      <top style="medium">
        <color indexed="12"/>
      </top>
      <bottom style="medium">
        <color indexed="12"/>
      </bottom>
    </border>
    <border>
      <left>
        <color indexed="63"/>
      </left>
      <right>
        <color indexed="63"/>
      </right>
      <top style="medium">
        <color indexed="12"/>
      </top>
      <bottom style="medium">
        <color indexed="12"/>
      </bottom>
    </border>
    <border>
      <left>
        <color indexed="63"/>
      </left>
      <right style="dotted">
        <color indexed="12"/>
      </right>
      <top style="medium">
        <color indexed="12"/>
      </top>
      <bottom style="medium">
        <color indexed="12"/>
      </bottom>
    </border>
    <border>
      <left style="dotted">
        <color indexed="12"/>
      </left>
      <right style="medium">
        <color indexed="12"/>
      </right>
      <top style="medium">
        <color indexed="12"/>
      </top>
      <bottom style="medium">
        <color indexed="12"/>
      </bottom>
    </border>
    <border>
      <left style="medium">
        <color indexed="12"/>
      </left>
      <right style="dotted">
        <color indexed="12"/>
      </right>
      <top style="medium">
        <color indexed="12"/>
      </top>
      <bottom style="medium">
        <color indexed="12"/>
      </bottom>
    </border>
    <border>
      <left style="dotted">
        <color indexed="12"/>
      </left>
      <right>
        <color indexed="63"/>
      </right>
      <top style="medium">
        <color indexed="12"/>
      </top>
      <bottom style="medium">
        <color indexed="12"/>
      </bottom>
    </border>
    <border>
      <left>
        <color indexed="63"/>
      </left>
      <right style="hair">
        <color indexed="12"/>
      </right>
      <top style="medium">
        <color indexed="12"/>
      </top>
      <bottom style="medium">
        <color indexed="12"/>
      </bottom>
    </border>
    <border>
      <left style="medium">
        <color indexed="12"/>
      </left>
      <right>
        <color indexed="63"/>
      </right>
      <top style="medium">
        <color indexed="12"/>
      </top>
      <bottom>
        <color indexed="63"/>
      </bottom>
    </border>
    <border>
      <left>
        <color indexed="63"/>
      </left>
      <right>
        <color indexed="63"/>
      </right>
      <top style="medium">
        <color indexed="12"/>
      </top>
      <bottom>
        <color indexed="63"/>
      </bottom>
    </border>
    <border>
      <left>
        <color indexed="63"/>
      </left>
      <right style="medium">
        <color indexed="12"/>
      </right>
      <top style="medium">
        <color indexed="12"/>
      </top>
      <bottom>
        <color indexed="63"/>
      </bottom>
    </border>
    <border>
      <left style="medium">
        <color indexed="12"/>
      </left>
      <right>
        <color indexed="63"/>
      </right>
      <top>
        <color indexed="63"/>
      </top>
      <bottom style="medium">
        <color indexed="12"/>
      </bottom>
    </border>
    <border>
      <left>
        <color indexed="63"/>
      </left>
      <right>
        <color indexed="63"/>
      </right>
      <top>
        <color indexed="63"/>
      </top>
      <bottom style="medium">
        <color indexed="12"/>
      </bottom>
    </border>
    <border>
      <left>
        <color indexed="63"/>
      </left>
      <right style="medium">
        <color indexed="12"/>
      </right>
      <top>
        <color indexed="63"/>
      </top>
      <bottom style="medium">
        <color indexed="12"/>
      </bottom>
    </border>
    <border>
      <left style="thin"/>
      <right style="thin"/>
      <top style="thin">
        <color theme="0"/>
      </top>
      <bottom>
        <color indexed="63"/>
      </bottom>
    </border>
    <border>
      <left style="thin"/>
      <right style="thin"/>
      <top>
        <color indexed="63"/>
      </top>
      <bottom>
        <color indexed="63"/>
      </bottom>
    </border>
    <border>
      <left style="thin"/>
      <right style="thin"/>
      <top>
        <color indexed="63"/>
      </top>
      <bottom style="thin">
        <color theme="0"/>
      </bottom>
    </border>
    <border>
      <left style="thin"/>
      <right style="thin">
        <color theme="0"/>
      </right>
      <top style="medium"/>
      <bottom style="thin"/>
    </border>
    <border>
      <left style="thin">
        <color theme="0"/>
      </left>
      <right style="medium"/>
      <top style="medium"/>
      <bottom style="thin"/>
    </border>
    <border>
      <left style="thin"/>
      <right style="medium"/>
      <top style="thin">
        <color theme="0"/>
      </top>
      <bottom>
        <color indexed="63"/>
      </bottom>
    </border>
    <border>
      <left style="thin"/>
      <right style="medium"/>
      <top>
        <color indexed="63"/>
      </top>
      <bottom style="medium"/>
    </border>
    <border>
      <left style="thin"/>
      <right style="medium"/>
      <top>
        <color indexed="63"/>
      </top>
      <bottom>
        <color indexed="63"/>
      </bottom>
    </border>
    <border>
      <left style="thin"/>
      <right style="medium"/>
      <top>
        <color indexed="63"/>
      </top>
      <bottom style="thin">
        <color theme="0"/>
      </bottom>
    </border>
    <border>
      <left style="thin"/>
      <right>
        <color indexed="63"/>
      </right>
      <top style="thin"/>
      <bottom>
        <color indexed="63"/>
      </bottom>
    </border>
    <border>
      <left>
        <color indexed="63"/>
      </left>
      <right style="medium"/>
      <top style="thin"/>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style="thin"/>
      <top style="thin"/>
      <bottom style="thin"/>
    </border>
    <border>
      <left style="thin"/>
      <right>
        <color indexed="63"/>
      </right>
      <top style="medium"/>
      <bottom style="thin"/>
    </border>
    <border>
      <left>
        <color indexed="63"/>
      </left>
      <right style="thin"/>
      <top style="medium"/>
      <bottom style="thin"/>
    </border>
    <border>
      <left style="thin"/>
      <right>
        <color indexed="63"/>
      </right>
      <top>
        <color indexed="63"/>
      </top>
      <bottom style="thin"/>
    </border>
    <border>
      <left>
        <color indexed="63"/>
      </left>
      <right style="thin"/>
      <top>
        <color indexed="63"/>
      </top>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color indexed="63"/>
      </left>
      <right>
        <color indexed="63"/>
      </right>
      <top style="medium"/>
      <bottom style="thin"/>
    </border>
    <border>
      <left style="medium"/>
      <right>
        <color indexed="63"/>
      </right>
      <top style="medium"/>
      <bottom>
        <color indexed="63"/>
      </bottom>
    </border>
    <border>
      <left style="medium"/>
      <right>
        <color indexed="63"/>
      </right>
      <top>
        <color indexed="63"/>
      </top>
      <bottom style="medium"/>
    </border>
    <border>
      <left>
        <color indexed="63"/>
      </left>
      <right style="medium"/>
      <top style="medium"/>
      <bottom style="thin"/>
    </border>
    <border>
      <left>
        <color indexed="63"/>
      </left>
      <right>
        <color indexed="63"/>
      </right>
      <top style="double"/>
      <bottom>
        <color indexed="63"/>
      </bottom>
    </border>
    <border>
      <left>
        <color indexed="63"/>
      </left>
      <right>
        <color indexed="63"/>
      </right>
      <top>
        <color indexed="63"/>
      </top>
      <bottom style="double"/>
    </border>
    <border>
      <left style="medium"/>
      <right style="thin"/>
      <top style="medium"/>
      <bottom style="thin"/>
    </border>
    <border>
      <left style="medium"/>
      <right style="thin"/>
      <top style="thin"/>
      <bottom style="thin"/>
    </border>
    <border>
      <left style="medium"/>
      <right style="thin"/>
      <top style="thin"/>
      <bottom>
        <color indexed="63"/>
      </bottom>
    </border>
    <border>
      <left style="medium"/>
      <right style="thin"/>
      <top style="thin"/>
      <bottom style="medium"/>
    </border>
    <border>
      <left>
        <color indexed="63"/>
      </left>
      <right>
        <color indexed="63"/>
      </right>
      <top style="thin"/>
      <bottom style="thin"/>
    </border>
    <border>
      <left>
        <color indexed="63"/>
      </left>
      <right style="medium"/>
      <top style="thin"/>
      <bottom style="thin"/>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double">
        <color indexed="10"/>
      </left>
      <right>
        <color indexed="63"/>
      </right>
      <top style="double">
        <color indexed="10"/>
      </top>
      <bottom>
        <color indexed="63"/>
      </bottom>
    </border>
    <border>
      <left style="double">
        <color indexed="10"/>
      </left>
      <right>
        <color indexed="63"/>
      </right>
      <top>
        <color indexed="63"/>
      </top>
      <bottom style="double">
        <color indexed="10"/>
      </bottom>
    </border>
    <border>
      <left style="double">
        <color indexed="12"/>
      </left>
      <right>
        <color indexed="63"/>
      </right>
      <top style="double">
        <color indexed="12"/>
      </top>
      <bottom>
        <color indexed="63"/>
      </bottom>
    </border>
    <border>
      <left>
        <color indexed="63"/>
      </left>
      <right>
        <color indexed="63"/>
      </right>
      <top style="double">
        <color indexed="12"/>
      </top>
      <bottom>
        <color indexed="63"/>
      </bottom>
    </border>
    <border>
      <left>
        <color indexed="63"/>
      </left>
      <right style="double">
        <color indexed="12"/>
      </right>
      <top style="double">
        <color indexed="12"/>
      </top>
      <bottom>
        <color indexed="63"/>
      </bottom>
    </border>
    <border>
      <left style="double">
        <color indexed="12"/>
      </left>
      <right>
        <color indexed="63"/>
      </right>
      <top>
        <color indexed="63"/>
      </top>
      <bottom style="double">
        <color indexed="12"/>
      </bottom>
    </border>
    <border>
      <left>
        <color indexed="63"/>
      </left>
      <right>
        <color indexed="63"/>
      </right>
      <top>
        <color indexed="63"/>
      </top>
      <bottom style="double">
        <color indexed="12"/>
      </bottom>
    </border>
    <border>
      <left>
        <color indexed="63"/>
      </left>
      <right style="double">
        <color indexed="12"/>
      </right>
      <top>
        <color indexed="63"/>
      </top>
      <bottom style="double">
        <color indexed="12"/>
      </bottom>
    </border>
    <border>
      <left>
        <color indexed="63"/>
      </left>
      <right style="double">
        <color indexed="10"/>
      </right>
      <top style="double">
        <color indexed="10"/>
      </top>
      <bottom>
        <color indexed="63"/>
      </bottom>
    </border>
    <border>
      <left>
        <color indexed="63"/>
      </left>
      <right style="double">
        <color indexed="10"/>
      </right>
      <top>
        <color indexed="63"/>
      </top>
      <bottom style="double">
        <color indexed="10"/>
      </bottom>
    </border>
    <border>
      <left style="thin">
        <color indexed="60"/>
      </left>
      <right>
        <color indexed="63"/>
      </right>
      <top style="thin">
        <color indexed="60"/>
      </top>
      <bottom>
        <color indexed="63"/>
      </bottom>
    </border>
    <border>
      <left>
        <color indexed="63"/>
      </left>
      <right style="thin">
        <color indexed="60"/>
      </right>
      <top style="thin">
        <color indexed="60"/>
      </top>
      <bottom>
        <color indexed="63"/>
      </bottom>
    </border>
    <border>
      <left style="thin">
        <color indexed="60"/>
      </left>
      <right>
        <color indexed="63"/>
      </right>
      <top style="thin">
        <color indexed="60"/>
      </top>
      <bottom style="hair">
        <color indexed="60"/>
      </bottom>
    </border>
    <border>
      <left>
        <color indexed="63"/>
      </left>
      <right style="thin">
        <color indexed="60"/>
      </right>
      <top style="thin">
        <color indexed="60"/>
      </top>
      <bottom style="hair">
        <color indexed="60"/>
      </bottom>
    </border>
    <border>
      <left style="thin">
        <color indexed="60"/>
      </left>
      <right>
        <color indexed="63"/>
      </right>
      <top style="hair">
        <color indexed="60"/>
      </top>
      <bottom style="hair">
        <color indexed="60"/>
      </bottom>
    </border>
    <border>
      <left>
        <color indexed="63"/>
      </left>
      <right style="thin">
        <color indexed="60"/>
      </right>
      <top style="hair">
        <color indexed="60"/>
      </top>
      <bottom style="hair">
        <color indexed="60"/>
      </bottom>
    </border>
    <border>
      <left style="thin">
        <color indexed="60"/>
      </left>
      <right>
        <color indexed="63"/>
      </right>
      <top style="hair">
        <color indexed="60"/>
      </top>
      <bottom style="thin">
        <color indexed="60"/>
      </bottom>
    </border>
    <border>
      <left>
        <color indexed="63"/>
      </left>
      <right style="thin">
        <color indexed="60"/>
      </right>
      <top style="hair">
        <color indexed="60"/>
      </top>
      <bottom style="thin">
        <color indexed="60"/>
      </bottom>
    </border>
    <border>
      <left style="thin">
        <color indexed="60"/>
      </left>
      <right>
        <color indexed="63"/>
      </right>
      <top>
        <color indexed="63"/>
      </top>
      <bottom>
        <color indexed="63"/>
      </bottom>
    </border>
    <border>
      <left style="thin"/>
      <right style="hair"/>
      <top style="dashDot"/>
      <bottom style="thin"/>
    </border>
    <border>
      <left>
        <color indexed="63"/>
      </left>
      <right style="dotted"/>
      <top style="dotted"/>
      <bottom style="dotted"/>
    </border>
    <border>
      <left style="dotted"/>
      <right style="dotted"/>
      <top style="dotted"/>
      <bottom style="dotted"/>
    </border>
    <border>
      <left style="dotted"/>
      <right>
        <color indexed="63"/>
      </right>
      <top style="dotted"/>
      <bottom style="dotted"/>
    </border>
    <border>
      <left>
        <color indexed="63"/>
      </left>
      <right>
        <color indexed="63"/>
      </right>
      <top style="dotted"/>
      <bottom style="dotted"/>
    </border>
    <border>
      <left>
        <color indexed="63"/>
      </left>
      <right style="dotted"/>
      <top style="dotted"/>
      <bottom style="thin"/>
    </border>
    <border>
      <left style="dotted"/>
      <right style="dotted"/>
      <top style="dotted"/>
      <bottom style="thin"/>
    </border>
    <border>
      <left style="dotted"/>
      <right>
        <color indexed="63"/>
      </right>
      <top style="dotted"/>
      <bottom style="thin"/>
    </border>
    <border>
      <left>
        <color indexed="63"/>
      </left>
      <right style="dotted"/>
      <top>
        <color indexed="63"/>
      </top>
      <bottom style="dotted"/>
    </border>
    <border>
      <left style="dotted"/>
      <right style="dotted"/>
      <top>
        <color indexed="63"/>
      </top>
      <bottom style="dotted"/>
    </border>
    <border>
      <left style="dotted"/>
      <right>
        <color indexed="63"/>
      </right>
      <top>
        <color indexed="63"/>
      </top>
      <bottom style="dotted"/>
    </border>
    <border>
      <left>
        <color indexed="63"/>
      </left>
      <right style="dotted"/>
      <top style="thin"/>
      <bottom style="dotted"/>
    </border>
    <border>
      <left style="dotted"/>
      <right style="dotted"/>
      <top style="thin"/>
      <bottom style="dotted"/>
    </border>
    <border>
      <left style="dotted"/>
      <right>
        <color indexed="63"/>
      </right>
      <top style="thin"/>
      <bottom style="dotted"/>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style="double"/>
      <top>
        <color indexed="63"/>
      </top>
      <bottom style="double"/>
    </border>
    <border>
      <left>
        <color indexed="63"/>
      </left>
      <right style="thin"/>
      <top style="thin"/>
      <bottom>
        <color indexed="63"/>
      </bottom>
    </border>
    <border>
      <left>
        <color indexed="63"/>
      </left>
      <right>
        <color indexed="63"/>
      </right>
      <top>
        <color indexed="63"/>
      </top>
      <bottom style="thin"/>
    </border>
    <border>
      <left>
        <color indexed="63"/>
      </left>
      <right style="dotted"/>
      <top style="thin"/>
      <bottom style="thin"/>
    </border>
    <border>
      <left style="dotted"/>
      <right style="dotted"/>
      <top style="thin"/>
      <bottom style="thin"/>
    </border>
    <border>
      <left style="dotted"/>
      <right>
        <color indexed="63"/>
      </right>
      <top style="thin"/>
      <bottom style="thin"/>
    </border>
    <border>
      <left style="hair"/>
      <right style="hair"/>
      <top style="thin"/>
      <bottom style="hair"/>
    </border>
    <border>
      <left style="hair"/>
      <right style="thin"/>
      <top style="thin"/>
      <bottom style="hair"/>
    </border>
    <border>
      <left style="thin"/>
      <right style="hair"/>
      <top style="thin"/>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color indexed="63"/>
      </right>
      <top style="thin">
        <color indexed="9"/>
      </top>
      <bottom>
        <color indexed="63"/>
      </bottom>
    </border>
    <border>
      <left style="hair">
        <color indexed="9"/>
      </left>
      <right>
        <color indexed="63"/>
      </right>
      <top style="medium"/>
      <bottom>
        <color indexed="63"/>
      </bottom>
    </border>
    <border>
      <left>
        <color indexed="63"/>
      </left>
      <right style="hair">
        <color indexed="9"/>
      </right>
      <top style="medium"/>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hair"/>
      <top>
        <color indexed="63"/>
      </top>
      <bottom style="thin"/>
    </border>
    <border>
      <left style="hair"/>
      <right>
        <color indexed="63"/>
      </right>
      <top style="thin"/>
      <bottom>
        <color indexed="63"/>
      </bottom>
    </border>
    <border>
      <left style="hair"/>
      <right>
        <color indexed="63"/>
      </right>
      <top>
        <color indexed="63"/>
      </top>
      <bottom style="thin"/>
    </border>
    <border>
      <left style="thin"/>
      <right style="hair">
        <color indexed="9"/>
      </right>
      <top style="thin"/>
      <bottom style="hair">
        <color indexed="9"/>
      </bottom>
    </border>
    <border>
      <left style="hair">
        <color indexed="9"/>
      </left>
      <right style="hair">
        <color indexed="9"/>
      </right>
      <top style="thin"/>
      <bottom style="hair">
        <color indexed="9"/>
      </bottom>
    </border>
    <border>
      <left style="hair">
        <color indexed="9"/>
      </left>
      <right style="thin"/>
      <top style="thin"/>
      <bottom style="hair">
        <color indexed="9"/>
      </bottom>
    </border>
    <border>
      <left style="thin"/>
      <right style="hair">
        <color indexed="9"/>
      </right>
      <top style="hair">
        <color indexed="9"/>
      </top>
      <bottom style="thin"/>
    </border>
    <border>
      <left style="hair">
        <color indexed="9"/>
      </left>
      <right style="hair">
        <color indexed="9"/>
      </right>
      <top style="hair">
        <color indexed="9"/>
      </top>
      <bottom style="thin"/>
    </border>
    <border>
      <left style="hair">
        <color indexed="9"/>
      </left>
      <right style="thin"/>
      <top style="hair">
        <color indexed="9"/>
      </top>
      <bottom style="thin"/>
    </border>
    <border>
      <left style="medium"/>
      <right>
        <color indexed="63"/>
      </right>
      <top style="hair"/>
      <bottom style="hair"/>
    </border>
    <border>
      <left>
        <color indexed="63"/>
      </left>
      <right style="hair">
        <color indexed="9"/>
      </right>
      <top style="hair"/>
      <bottom style="hair"/>
    </border>
    <border>
      <left style="hair">
        <color indexed="9"/>
      </left>
      <right>
        <color indexed="63"/>
      </right>
      <top style="hair"/>
      <bottom style="hair"/>
    </border>
    <border>
      <left>
        <color indexed="63"/>
      </left>
      <right style="medium"/>
      <top style="hair"/>
      <bottom style="hair"/>
    </border>
    <border>
      <left style="medium"/>
      <right>
        <color indexed="63"/>
      </right>
      <top>
        <color indexed="63"/>
      </top>
      <bottom style="hair"/>
    </border>
    <border>
      <left>
        <color indexed="63"/>
      </left>
      <right style="hair">
        <color indexed="9"/>
      </right>
      <top>
        <color indexed="63"/>
      </top>
      <bottom style="hair"/>
    </border>
    <border>
      <left style="hair">
        <color indexed="9"/>
      </left>
      <right>
        <color indexed="63"/>
      </right>
      <top>
        <color indexed="63"/>
      </top>
      <bottom style="hair"/>
    </border>
    <border>
      <left>
        <color indexed="63"/>
      </left>
      <right style="medium"/>
      <top>
        <color indexed="63"/>
      </top>
      <bottom style="hair"/>
    </border>
    <border>
      <left style="hair"/>
      <right>
        <color indexed="63"/>
      </right>
      <top style="hair"/>
      <bottom style="hair">
        <color indexed="9"/>
      </bottom>
    </border>
    <border>
      <left>
        <color indexed="63"/>
      </left>
      <right>
        <color indexed="63"/>
      </right>
      <top style="hair"/>
      <bottom style="hair">
        <color indexed="9"/>
      </bottom>
    </border>
    <border>
      <left>
        <color indexed="63"/>
      </left>
      <right style="medium"/>
      <top style="hair"/>
      <bottom style="hair">
        <color indexed="9"/>
      </bottom>
    </border>
    <border>
      <left style="hair"/>
      <right>
        <color indexed="63"/>
      </right>
      <top style="hair">
        <color indexed="9"/>
      </top>
      <bottom style="hair"/>
    </border>
    <border>
      <left>
        <color indexed="63"/>
      </left>
      <right>
        <color indexed="63"/>
      </right>
      <top style="hair">
        <color indexed="9"/>
      </top>
      <bottom style="hair"/>
    </border>
    <border>
      <left>
        <color indexed="63"/>
      </left>
      <right style="medium"/>
      <top style="hair">
        <color indexed="9"/>
      </top>
      <bottom style="hair"/>
    </border>
    <border>
      <left style="thin"/>
      <right style="hair"/>
      <top style="hair"/>
      <bottom>
        <color indexed="63"/>
      </bottom>
    </border>
    <border>
      <left style="hair"/>
      <right style="hair"/>
      <top style="hair"/>
      <bottom>
        <color indexed="63"/>
      </bottom>
    </border>
    <border>
      <left style="medium"/>
      <right>
        <color indexed="63"/>
      </right>
      <top style="hair"/>
      <bottom style="medium"/>
    </border>
    <border>
      <left>
        <color indexed="63"/>
      </left>
      <right style="hair">
        <color indexed="9"/>
      </right>
      <top style="hair"/>
      <bottom style="medium"/>
    </border>
    <border>
      <left style="hair">
        <color indexed="9"/>
      </left>
      <right>
        <color indexed="63"/>
      </right>
      <top style="hair"/>
      <bottom style="medium"/>
    </border>
    <border>
      <left>
        <color indexed="63"/>
      </left>
      <right style="medium"/>
      <top style="hair"/>
      <bottom style="medium"/>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
      <left style="thin"/>
      <right style="hair"/>
      <top style="thin"/>
      <bottom style="thin"/>
    </border>
    <border>
      <left style="hair"/>
      <right style="hair"/>
      <top style="thin"/>
      <bottom style="thin"/>
    </border>
    <border>
      <left style="thin"/>
      <right>
        <color indexed="63"/>
      </right>
      <top style="hair"/>
      <bottom style="thin"/>
    </border>
    <border>
      <left>
        <color indexed="63"/>
      </left>
      <right style="thin"/>
      <top style="hair"/>
      <bottom style="thin"/>
    </border>
    <border>
      <left style="hair"/>
      <right style="thin"/>
      <top style="thin"/>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79" fillId="3" borderId="0" applyNumberFormat="0" applyBorder="0" applyAlignment="0" applyProtection="0"/>
    <xf numFmtId="0" fontId="79" fillId="4" borderId="0" applyNumberFormat="0" applyBorder="0" applyAlignment="0" applyProtection="0"/>
    <xf numFmtId="0" fontId="79" fillId="5" borderId="0" applyNumberFormat="0" applyBorder="0" applyAlignment="0" applyProtection="0"/>
    <xf numFmtId="0" fontId="79" fillId="6" borderId="0" applyNumberFormat="0" applyBorder="0" applyAlignment="0" applyProtection="0"/>
    <xf numFmtId="0" fontId="79" fillId="7" borderId="0" applyNumberFormat="0" applyBorder="0" applyAlignment="0" applyProtection="0"/>
    <xf numFmtId="0" fontId="79" fillId="8" borderId="0" applyNumberFormat="0" applyBorder="0" applyAlignment="0" applyProtection="0"/>
    <xf numFmtId="0" fontId="79" fillId="9" borderId="0" applyNumberFormat="0" applyBorder="0" applyAlignment="0" applyProtection="0"/>
    <xf numFmtId="0" fontId="79" fillId="10" borderId="0" applyNumberFormat="0" applyBorder="0" applyAlignment="0" applyProtection="0"/>
    <xf numFmtId="0" fontId="79" fillId="11" borderId="0" applyNumberFormat="0" applyBorder="0" applyAlignment="0" applyProtection="0"/>
    <xf numFmtId="0" fontId="79" fillId="12" borderId="0" applyNumberFormat="0" applyBorder="0" applyAlignment="0" applyProtection="0"/>
    <xf numFmtId="0" fontId="79" fillId="13" borderId="0" applyNumberFormat="0" applyBorder="0" applyAlignment="0" applyProtection="0"/>
    <xf numFmtId="0" fontId="80" fillId="14" borderId="0" applyNumberFormat="0" applyBorder="0" applyAlignment="0" applyProtection="0"/>
    <xf numFmtId="0" fontId="80" fillId="15" borderId="0" applyNumberFormat="0" applyBorder="0" applyAlignment="0" applyProtection="0"/>
    <xf numFmtId="0" fontId="80" fillId="16" borderId="0" applyNumberFormat="0" applyBorder="0" applyAlignment="0" applyProtection="0"/>
    <xf numFmtId="0" fontId="80" fillId="17" borderId="0" applyNumberFormat="0" applyBorder="0" applyAlignment="0" applyProtection="0"/>
    <xf numFmtId="0" fontId="80" fillId="18" borderId="0" applyNumberFormat="0" applyBorder="0" applyAlignment="0" applyProtection="0"/>
    <xf numFmtId="0" fontId="80" fillId="19" borderId="0" applyNumberFormat="0" applyBorder="0" applyAlignment="0" applyProtection="0"/>
    <xf numFmtId="0" fontId="80" fillId="20" borderId="0" applyNumberFormat="0" applyBorder="0" applyAlignment="0" applyProtection="0"/>
    <xf numFmtId="0" fontId="80" fillId="21" borderId="0" applyNumberFormat="0" applyBorder="0" applyAlignment="0" applyProtection="0"/>
    <xf numFmtId="0" fontId="80" fillId="22" borderId="0" applyNumberFormat="0" applyBorder="0" applyAlignment="0" applyProtection="0"/>
    <xf numFmtId="0" fontId="80" fillId="23" borderId="0" applyNumberFormat="0" applyBorder="0" applyAlignment="0" applyProtection="0"/>
    <xf numFmtId="0" fontId="80" fillId="24" borderId="0" applyNumberFormat="0" applyBorder="0" applyAlignment="0" applyProtection="0"/>
    <xf numFmtId="0" fontId="80" fillId="25" borderId="0" applyNumberFormat="0" applyBorder="0" applyAlignment="0" applyProtection="0"/>
    <xf numFmtId="0" fontId="81" fillId="0" borderId="0" applyNumberFormat="0" applyFill="0" applyBorder="0" applyAlignment="0" applyProtection="0"/>
    <xf numFmtId="0" fontId="82" fillId="26" borderId="1" applyNumberFormat="0" applyAlignment="0" applyProtection="0"/>
    <xf numFmtId="0" fontId="83"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84" fillId="0" borderId="3" applyNumberFormat="0" applyFill="0" applyAlignment="0" applyProtection="0"/>
    <xf numFmtId="0" fontId="85" fillId="29" borderId="0" applyNumberFormat="0" applyBorder="0" applyAlignment="0" applyProtection="0"/>
    <xf numFmtId="0" fontId="86" fillId="30" borderId="4" applyNumberFormat="0" applyAlignment="0" applyProtection="0"/>
    <xf numFmtId="0" fontId="8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88" fillId="0" borderId="5" applyNumberFormat="0" applyFill="0" applyAlignment="0" applyProtection="0"/>
    <xf numFmtId="0" fontId="89" fillId="0" borderId="6" applyNumberFormat="0" applyFill="0" applyAlignment="0" applyProtection="0"/>
    <xf numFmtId="0" fontId="90" fillId="0" borderId="7" applyNumberFormat="0" applyFill="0" applyAlignment="0" applyProtection="0"/>
    <xf numFmtId="0" fontId="90" fillId="0" borderId="0" applyNumberFormat="0" applyFill="0" applyBorder="0" applyAlignment="0" applyProtection="0"/>
    <xf numFmtId="0" fontId="91" fillId="0" borderId="8" applyNumberFormat="0" applyFill="0" applyAlignment="0" applyProtection="0"/>
    <xf numFmtId="0" fontId="92" fillId="30" borderId="9" applyNumberFormat="0" applyAlignment="0" applyProtection="0"/>
    <xf numFmtId="0" fontId="9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5" fillId="0" borderId="0" applyNumberFormat="0" applyFill="0" applyBorder="0" applyAlignment="0" applyProtection="0"/>
    <xf numFmtId="0" fontId="95" fillId="32" borderId="0" applyNumberFormat="0" applyBorder="0" applyAlignment="0" applyProtection="0"/>
  </cellStyleXfs>
  <cellXfs count="659">
    <xf numFmtId="0" fontId="0" fillId="0" borderId="0" xfId="0" applyAlignment="1">
      <alignment/>
    </xf>
    <xf numFmtId="0" fontId="7" fillId="0" borderId="0" xfId="0" applyFont="1" applyAlignment="1">
      <alignment vertical="center"/>
    </xf>
    <xf numFmtId="0" fontId="8" fillId="0" borderId="0" xfId="0" applyFont="1" applyAlignment="1">
      <alignment horizontal="distributed" vertical="center"/>
    </xf>
    <xf numFmtId="0" fontId="8" fillId="0" borderId="0" xfId="0" applyFont="1" applyAlignment="1">
      <alignment horizontal="right" vertical="center"/>
    </xf>
    <xf numFmtId="0" fontId="8" fillId="0" borderId="0" xfId="0" applyFont="1" applyAlignment="1">
      <alignment vertical="center"/>
    </xf>
    <xf numFmtId="0" fontId="8" fillId="0" borderId="0" xfId="0" applyFont="1" applyAlignment="1">
      <alignment horizontal="left" vertical="center"/>
    </xf>
    <xf numFmtId="0" fontId="8" fillId="0" borderId="0" xfId="0" applyFont="1" applyAlignment="1">
      <alignment horizontal="center" vertical="center"/>
    </xf>
    <xf numFmtId="0" fontId="12" fillId="0" borderId="0" xfId="0" applyFont="1" applyAlignment="1">
      <alignment horizontal="center" vertical="center"/>
    </xf>
    <xf numFmtId="0" fontId="7" fillId="33" borderId="0" xfId="0" applyFont="1" applyFill="1" applyAlignment="1">
      <alignment vertical="center"/>
    </xf>
    <xf numFmtId="0" fontId="10" fillId="33" borderId="0" xfId="0" applyFont="1" applyFill="1" applyBorder="1" applyAlignment="1">
      <alignment horizontal="center" vertical="center"/>
    </xf>
    <xf numFmtId="0" fontId="7" fillId="0" borderId="0" xfId="0" applyFont="1" applyFill="1" applyAlignment="1">
      <alignment vertical="center"/>
    </xf>
    <xf numFmtId="0" fontId="7" fillId="0" borderId="0" xfId="68" applyFont="1" applyFill="1" applyAlignment="1">
      <alignment horizontal="center" vertical="center"/>
      <protection/>
    </xf>
    <xf numFmtId="0" fontId="11" fillId="0" borderId="0" xfId="68" applyFont="1" applyFill="1" applyBorder="1" applyAlignment="1">
      <alignment horizontal="center" vertical="center"/>
      <protection/>
    </xf>
    <xf numFmtId="0" fontId="7" fillId="0" borderId="0" xfId="68" applyFont="1" applyFill="1" applyAlignment="1">
      <alignment vertical="center"/>
      <protection/>
    </xf>
    <xf numFmtId="0" fontId="7" fillId="0" borderId="0" xfId="68" applyFont="1" applyFill="1" applyBorder="1" applyAlignment="1">
      <alignment vertical="center"/>
      <protection/>
    </xf>
    <xf numFmtId="0" fontId="7" fillId="0" borderId="0" xfId="68" applyFont="1">
      <alignment vertical="center"/>
      <protection/>
    </xf>
    <xf numFmtId="0" fontId="9" fillId="34" borderId="10" xfId="0" applyFont="1" applyFill="1" applyBorder="1" applyAlignment="1">
      <alignment horizontal="center" vertical="center"/>
    </xf>
    <xf numFmtId="0" fontId="11" fillId="0" borderId="0" xfId="68" applyFont="1" applyFill="1" applyAlignment="1">
      <alignment horizontal="center" vertical="center"/>
      <protection/>
    </xf>
    <xf numFmtId="0" fontId="7" fillId="0" borderId="0" xfId="0" applyFont="1" applyAlignment="1">
      <alignment horizontal="center" vertical="center"/>
    </xf>
    <xf numFmtId="0" fontId="7" fillId="34" borderId="11" xfId="0" applyFont="1" applyFill="1" applyBorder="1" applyAlignment="1">
      <alignment horizontal="center" vertical="distributed"/>
    </xf>
    <xf numFmtId="0" fontId="7" fillId="34" borderId="12" xfId="0" applyFont="1" applyFill="1" applyBorder="1" applyAlignment="1">
      <alignment horizontal="center" vertical="distributed"/>
    </xf>
    <xf numFmtId="0" fontId="7" fillId="34" borderId="13" xfId="0" applyFont="1" applyFill="1" applyBorder="1" applyAlignment="1">
      <alignment horizontal="center" vertical="distributed"/>
    </xf>
    <xf numFmtId="0" fontId="7" fillId="34" borderId="14" xfId="0" applyFont="1" applyFill="1" applyBorder="1" applyAlignment="1">
      <alignment horizontal="center" vertical="distributed"/>
    </xf>
    <xf numFmtId="0" fontId="7" fillId="34" borderId="15" xfId="0" applyFont="1" applyFill="1" applyBorder="1" applyAlignment="1">
      <alignment horizontal="center" vertical="distributed"/>
    </xf>
    <xf numFmtId="0" fontId="7" fillId="34" borderId="16" xfId="0" applyFont="1" applyFill="1" applyBorder="1" applyAlignment="1">
      <alignment horizontal="center" vertical="distributed"/>
    </xf>
    <xf numFmtId="0" fontId="7" fillId="34" borderId="17" xfId="0" applyFont="1" applyFill="1" applyBorder="1" applyAlignment="1">
      <alignment horizontal="center" vertical="distributed"/>
    </xf>
    <xf numFmtId="0" fontId="7" fillId="34" borderId="18" xfId="0" applyFont="1" applyFill="1" applyBorder="1" applyAlignment="1">
      <alignment horizontal="center" vertical="distributed"/>
    </xf>
    <xf numFmtId="0" fontId="7" fillId="34" borderId="19" xfId="0" applyFont="1" applyFill="1" applyBorder="1" applyAlignment="1">
      <alignment horizontal="center" vertical="distributed"/>
    </xf>
    <xf numFmtId="0" fontId="7" fillId="0" borderId="20" xfId="0" applyFont="1" applyFill="1" applyBorder="1" applyAlignment="1" applyProtection="1">
      <alignment horizontal="center" vertical="center" shrinkToFit="1"/>
      <protection locked="0"/>
    </xf>
    <xf numFmtId="0" fontId="7" fillId="0" borderId="21" xfId="0" applyFont="1" applyFill="1" applyBorder="1" applyAlignment="1" applyProtection="1">
      <alignment horizontal="center" vertical="center" shrinkToFit="1"/>
      <protection locked="0"/>
    </xf>
    <xf numFmtId="0" fontId="7" fillId="0" borderId="22" xfId="0" applyFont="1" applyFill="1" applyBorder="1" applyAlignment="1" applyProtection="1">
      <alignment horizontal="center" vertical="center" shrinkToFit="1"/>
      <protection locked="0"/>
    </xf>
    <xf numFmtId="0" fontId="7" fillId="0" borderId="23" xfId="0" applyFont="1" applyFill="1" applyBorder="1" applyAlignment="1" applyProtection="1">
      <alignment horizontal="center" vertical="center" shrinkToFit="1"/>
      <protection locked="0"/>
    </xf>
    <xf numFmtId="0" fontId="7" fillId="0" borderId="24" xfId="0" applyFont="1" applyFill="1" applyBorder="1" applyAlignment="1" applyProtection="1">
      <alignment horizontal="center" vertical="center" shrinkToFit="1"/>
      <protection locked="0"/>
    </xf>
    <xf numFmtId="0" fontId="7" fillId="0" borderId="25" xfId="0" applyFont="1" applyFill="1" applyBorder="1" applyAlignment="1" applyProtection="1">
      <alignment horizontal="center" vertical="center" shrinkToFit="1"/>
      <protection locked="0"/>
    </xf>
    <xf numFmtId="0" fontId="17" fillId="33" borderId="0" xfId="0" applyFont="1" applyFill="1" applyBorder="1" applyAlignment="1">
      <alignment horizontal="center" vertical="center"/>
    </xf>
    <xf numFmtId="0" fontId="18" fillId="33" borderId="0" xfId="0" applyFont="1" applyFill="1" applyBorder="1" applyAlignment="1">
      <alignment horizontal="right"/>
    </xf>
    <xf numFmtId="0" fontId="15" fillId="0" borderId="26" xfId="0" applyFont="1" applyFill="1" applyBorder="1" applyAlignment="1" applyProtection="1">
      <alignment horizontal="right" vertical="center"/>
      <protection locked="0"/>
    </xf>
    <xf numFmtId="0" fontId="15" fillId="34" borderId="27" xfId="0" applyFont="1" applyFill="1" applyBorder="1" applyAlignment="1" applyProtection="1">
      <alignment vertical="center"/>
      <protection/>
    </xf>
    <xf numFmtId="0" fontId="8" fillId="0" borderId="28" xfId="0" applyFont="1" applyBorder="1" applyAlignment="1">
      <alignment horizontal="left" vertical="center"/>
    </xf>
    <xf numFmtId="0" fontId="8" fillId="0" borderId="29" xfId="0" applyFont="1" applyBorder="1" applyAlignment="1">
      <alignment horizontal="center" vertical="center"/>
    </xf>
    <xf numFmtId="0" fontId="7" fillId="0" borderId="30" xfId="0" applyFont="1" applyFill="1" applyBorder="1" applyAlignment="1" applyProtection="1">
      <alignment horizontal="center" vertical="center" shrinkToFit="1"/>
      <protection locked="0"/>
    </xf>
    <xf numFmtId="0" fontId="7" fillId="0" borderId="31" xfId="0" applyFont="1" applyFill="1" applyBorder="1" applyAlignment="1" applyProtection="1">
      <alignment horizontal="center" vertical="center" shrinkToFit="1"/>
      <protection locked="0"/>
    </xf>
    <xf numFmtId="0" fontId="8" fillId="0" borderId="32" xfId="0" applyFont="1" applyBorder="1" applyAlignment="1">
      <alignment horizontal="center" vertical="center"/>
    </xf>
    <xf numFmtId="0" fontId="7" fillId="0" borderId="33" xfId="0" applyFont="1" applyBorder="1" applyAlignment="1">
      <alignment horizontal="center" vertical="center"/>
    </xf>
    <xf numFmtId="0" fontId="7" fillId="0" borderId="34" xfId="0" applyFont="1" applyBorder="1" applyAlignment="1">
      <alignment horizontal="center" vertical="center"/>
    </xf>
    <xf numFmtId="0" fontId="7" fillId="0" borderId="35" xfId="0" applyFont="1" applyBorder="1" applyAlignment="1" applyProtection="1">
      <alignment horizontal="center" vertical="center"/>
      <protection locked="0"/>
    </xf>
    <xf numFmtId="0" fontId="13" fillId="33" borderId="0" xfId="0" applyFont="1" applyFill="1" applyAlignment="1">
      <alignment horizontal="left"/>
    </xf>
    <xf numFmtId="0" fontId="7" fillId="35" borderId="0" xfId="0" applyFont="1" applyFill="1" applyAlignment="1" applyProtection="1">
      <alignment horizontal="center" vertical="center"/>
      <protection/>
    </xf>
    <xf numFmtId="0" fontId="7" fillId="36" borderId="0" xfId="0" applyFont="1" applyFill="1" applyAlignment="1" applyProtection="1">
      <alignment horizontal="center" vertical="center"/>
      <protection/>
    </xf>
    <xf numFmtId="0" fontId="20" fillId="0" borderId="0" xfId="64" applyFont="1" applyAlignment="1" applyProtection="1">
      <alignment horizontal="center" vertical="center"/>
      <protection/>
    </xf>
    <xf numFmtId="49" fontId="20" fillId="0" borderId="0" xfId="64" applyNumberFormat="1" applyFont="1" applyAlignment="1" applyProtection="1">
      <alignment horizontal="center" vertical="center"/>
      <protection/>
    </xf>
    <xf numFmtId="0" fontId="20" fillId="33" borderId="0" xfId="64" applyFont="1" applyFill="1" applyAlignment="1" applyProtection="1">
      <alignment horizontal="center" vertical="center"/>
      <protection/>
    </xf>
    <xf numFmtId="0" fontId="7" fillId="0" borderId="0" xfId="0" applyFont="1" applyAlignment="1" applyProtection="1">
      <alignment horizontal="center"/>
      <protection/>
    </xf>
    <xf numFmtId="0" fontId="7" fillId="0" borderId="0" xfId="0" applyFont="1" applyAlignment="1" applyProtection="1">
      <alignment/>
      <protection/>
    </xf>
    <xf numFmtId="0" fontId="7" fillId="0" borderId="36" xfId="0" applyFont="1" applyBorder="1" applyAlignment="1" applyProtection="1">
      <alignment/>
      <protection/>
    </xf>
    <xf numFmtId="0" fontId="7" fillId="0" borderId="36" xfId="0" applyFont="1" applyBorder="1" applyAlignment="1" applyProtection="1">
      <alignment horizontal="center"/>
      <protection/>
    </xf>
    <xf numFmtId="0" fontId="7" fillId="33" borderId="36" xfId="0" applyFont="1" applyFill="1" applyBorder="1" applyAlignment="1" applyProtection="1">
      <alignment/>
      <protection/>
    </xf>
    <xf numFmtId="0" fontId="7" fillId="33" borderId="36" xfId="0" applyFont="1" applyFill="1" applyBorder="1" applyAlignment="1" applyProtection="1">
      <alignment horizontal="center"/>
      <protection/>
    </xf>
    <xf numFmtId="0" fontId="7" fillId="34" borderId="36" xfId="0" applyFont="1" applyFill="1" applyBorder="1" applyAlignment="1" applyProtection="1">
      <alignment/>
      <protection/>
    </xf>
    <xf numFmtId="0" fontId="21" fillId="34" borderId="36" xfId="0" applyFont="1" applyFill="1" applyBorder="1" applyAlignment="1" applyProtection="1">
      <alignment horizontal="center"/>
      <protection/>
    </xf>
    <xf numFmtId="0" fontId="7" fillId="0" borderId="0" xfId="0" applyFont="1" applyBorder="1" applyAlignment="1" applyProtection="1">
      <alignment/>
      <protection/>
    </xf>
    <xf numFmtId="0" fontId="7" fillId="0" borderId="0" xfId="0" applyFont="1" applyBorder="1" applyAlignment="1" applyProtection="1">
      <alignment horizontal="center"/>
      <protection/>
    </xf>
    <xf numFmtId="0" fontId="7" fillId="33" borderId="0" xfId="0" applyFont="1" applyFill="1" applyBorder="1" applyAlignment="1" applyProtection="1">
      <alignment/>
      <protection/>
    </xf>
    <xf numFmtId="0" fontId="7" fillId="33" borderId="0" xfId="0" applyFont="1" applyFill="1" applyBorder="1" applyAlignment="1" applyProtection="1">
      <alignment horizontal="center"/>
      <protection/>
    </xf>
    <xf numFmtId="0" fontId="7" fillId="34" borderId="0" xfId="0" applyFont="1" applyFill="1" applyBorder="1" applyAlignment="1" applyProtection="1">
      <alignment/>
      <protection/>
    </xf>
    <xf numFmtId="0" fontId="21" fillId="34" borderId="0" xfId="0" applyFont="1" applyFill="1" applyBorder="1" applyAlignment="1" applyProtection="1">
      <alignment horizontal="center"/>
      <protection/>
    </xf>
    <xf numFmtId="0" fontId="7" fillId="0" borderId="37" xfId="0" applyFont="1" applyBorder="1" applyAlignment="1" applyProtection="1">
      <alignment/>
      <protection/>
    </xf>
    <xf numFmtId="0" fontId="7" fillId="0" borderId="37" xfId="0" applyFont="1" applyBorder="1" applyAlignment="1" applyProtection="1">
      <alignment horizontal="center"/>
      <protection/>
    </xf>
    <xf numFmtId="0" fontId="7" fillId="33" borderId="37" xfId="0" applyFont="1" applyFill="1" applyBorder="1" applyAlignment="1" applyProtection="1">
      <alignment/>
      <protection/>
    </xf>
    <xf numFmtId="0" fontId="7" fillId="33" borderId="37" xfId="0" applyFont="1" applyFill="1" applyBorder="1" applyAlignment="1" applyProtection="1">
      <alignment horizontal="center"/>
      <protection/>
    </xf>
    <xf numFmtId="0" fontId="7" fillId="34" borderId="37" xfId="0" applyFont="1" applyFill="1" applyBorder="1" applyAlignment="1" applyProtection="1">
      <alignment/>
      <protection/>
    </xf>
    <xf numFmtId="0" fontId="21" fillId="34" borderId="37" xfId="0" applyFont="1" applyFill="1" applyBorder="1" applyAlignment="1" applyProtection="1">
      <alignment horizontal="center"/>
      <protection/>
    </xf>
    <xf numFmtId="0" fontId="22" fillId="0" borderId="0" xfId="0" applyFont="1" applyAlignment="1" applyProtection="1">
      <alignment/>
      <protection/>
    </xf>
    <xf numFmtId="0" fontId="21" fillId="0" borderId="0" xfId="0" applyFont="1" applyAlignment="1" applyProtection="1">
      <alignment/>
      <protection/>
    </xf>
    <xf numFmtId="0" fontId="21" fillId="0" borderId="36" xfId="0" applyFont="1" applyBorder="1" applyAlignment="1" applyProtection="1">
      <alignment/>
      <protection/>
    </xf>
    <xf numFmtId="0" fontId="21" fillId="0" borderId="36" xfId="0" applyFont="1" applyBorder="1" applyAlignment="1" applyProtection="1">
      <alignment horizontal="center"/>
      <protection/>
    </xf>
    <xf numFmtId="0" fontId="21" fillId="33" borderId="36" xfId="0" applyFont="1" applyFill="1" applyBorder="1" applyAlignment="1" applyProtection="1">
      <alignment/>
      <protection/>
    </xf>
    <xf numFmtId="0" fontId="21" fillId="33" borderId="36" xfId="0" applyFont="1" applyFill="1" applyBorder="1" applyAlignment="1" applyProtection="1">
      <alignment horizontal="center"/>
      <protection/>
    </xf>
    <xf numFmtId="0" fontId="21" fillId="34" borderId="36" xfId="0" applyFont="1" applyFill="1" applyBorder="1" applyAlignment="1" applyProtection="1">
      <alignment/>
      <protection/>
    </xf>
    <xf numFmtId="0" fontId="21" fillId="0" borderId="0" xfId="0" applyFont="1" applyBorder="1" applyAlignment="1" applyProtection="1">
      <alignment/>
      <protection/>
    </xf>
    <xf numFmtId="0" fontId="21" fillId="0" borderId="0" xfId="0" applyFont="1" applyBorder="1" applyAlignment="1" applyProtection="1">
      <alignment horizontal="center"/>
      <protection/>
    </xf>
    <xf numFmtId="0" fontId="21" fillId="33" borderId="0" xfId="0" applyFont="1" applyFill="1" applyBorder="1" applyAlignment="1" applyProtection="1">
      <alignment/>
      <protection/>
    </xf>
    <xf numFmtId="0" fontId="21" fillId="33" borderId="0" xfId="0" applyFont="1" applyFill="1" applyBorder="1" applyAlignment="1" applyProtection="1">
      <alignment horizontal="center"/>
      <protection/>
    </xf>
    <xf numFmtId="0" fontId="21" fillId="34" borderId="0" xfId="0" applyFont="1" applyFill="1" applyBorder="1" applyAlignment="1" applyProtection="1">
      <alignment/>
      <protection/>
    </xf>
    <xf numFmtId="0" fontId="21" fillId="0" borderId="37" xfId="0" applyFont="1" applyBorder="1" applyAlignment="1" applyProtection="1">
      <alignment/>
      <protection/>
    </xf>
    <xf numFmtId="0" fontId="21" fillId="0" borderId="37" xfId="0" applyFont="1" applyBorder="1" applyAlignment="1" applyProtection="1">
      <alignment horizontal="center"/>
      <protection/>
    </xf>
    <xf numFmtId="0" fontId="21" fillId="33" borderId="37" xfId="0" applyFont="1" applyFill="1" applyBorder="1" applyAlignment="1" applyProtection="1">
      <alignment/>
      <protection/>
    </xf>
    <xf numFmtId="0" fontId="21" fillId="33" borderId="37" xfId="0" applyFont="1" applyFill="1" applyBorder="1" applyAlignment="1" applyProtection="1">
      <alignment horizontal="center"/>
      <protection/>
    </xf>
    <xf numFmtId="0" fontId="21" fillId="34" borderId="37" xfId="0" applyFont="1" applyFill="1" applyBorder="1" applyAlignment="1" applyProtection="1">
      <alignment/>
      <protection/>
    </xf>
    <xf numFmtId="0" fontId="21" fillId="0" borderId="0" xfId="0" applyFont="1" applyAlignment="1" applyProtection="1">
      <alignment horizontal="center"/>
      <protection/>
    </xf>
    <xf numFmtId="0" fontId="21" fillId="34" borderId="38" xfId="0" applyFont="1" applyFill="1" applyBorder="1" applyAlignment="1" applyProtection="1">
      <alignment horizontal="center"/>
      <protection/>
    </xf>
    <xf numFmtId="0" fontId="21" fillId="34" borderId="39" xfId="0" applyFont="1" applyFill="1" applyBorder="1" applyAlignment="1" applyProtection="1">
      <alignment horizontal="center"/>
      <protection/>
    </xf>
    <xf numFmtId="0" fontId="21" fillId="0" borderId="38" xfId="0" applyFont="1" applyBorder="1" applyAlignment="1" applyProtection="1">
      <alignment/>
      <protection/>
    </xf>
    <xf numFmtId="0" fontId="21" fillId="0" borderId="38" xfId="0" applyFont="1" applyBorder="1" applyAlignment="1" applyProtection="1">
      <alignment horizontal="center"/>
      <protection/>
    </xf>
    <xf numFmtId="0" fontId="21" fillId="33" borderId="38" xfId="0" applyFont="1" applyFill="1" applyBorder="1" applyAlignment="1" applyProtection="1">
      <alignment/>
      <protection/>
    </xf>
    <xf numFmtId="0" fontId="21" fillId="33" borderId="38" xfId="0" applyFont="1" applyFill="1" applyBorder="1" applyAlignment="1" applyProtection="1">
      <alignment horizontal="center"/>
      <protection/>
    </xf>
    <xf numFmtId="0" fontId="21" fillId="34" borderId="38" xfId="0" applyFont="1" applyFill="1" applyBorder="1" applyAlignment="1" applyProtection="1">
      <alignment/>
      <protection/>
    </xf>
    <xf numFmtId="0" fontId="22" fillId="0" borderId="39" xfId="0" applyFont="1" applyBorder="1" applyAlignment="1" applyProtection="1">
      <alignment/>
      <protection/>
    </xf>
    <xf numFmtId="0" fontId="22" fillId="0" borderId="39" xfId="0" applyFont="1" applyBorder="1" applyAlignment="1" applyProtection="1">
      <alignment horizontal="center"/>
      <protection/>
    </xf>
    <xf numFmtId="0" fontId="22" fillId="33" borderId="39" xfId="0" applyFont="1" applyFill="1" applyBorder="1" applyAlignment="1" applyProtection="1">
      <alignment/>
      <protection/>
    </xf>
    <xf numFmtId="0" fontId="22" fillId="33" borderId="39" xfId="0" applyFont="1" applyFill="1" applyBorder="1" applyAlignment="1" applyProtection="1">
      <alignment horizontal="center"/>
      <protection/>
    </xf>
    <xf numFmtId="0" fontId="22" fillId="34" borderId="39" xfId="0" applyFont="1" applyFill="1" applyBorder="1" applyAlignment="1" applyProtection="1">
      <alignment/>
      <protection/>
    </xf>
    <xf numFmtId="0" fontId="22" fillId="0" borderId="0" xfId="0" applyFont="1" applyBorder="1" applyAlignment="1" applyProtection="1">
      <alignment/>
      <protection/>
    </xf>
    <xf numFmtId="0" fontId="22" fillId="0" borderId="0" xfId="0" applyFont="1" applyBorder="1" applyAlignment="1" applyProtection="1">
      <alignment horizontal="center"/>
      <protection/>
    </xf>
    <xf numFmtId="0" fontId="22" fillId="33" borderId="0" xfId="0" applyFont="1" applyFill="1" applyBorder="1" applyAlignment="1" applyProtection="1">
      <alignment/>
      <protection/>
    </xf>
    <xf numFmtId="0" fontId="22" fillId="33" borderId="0" xfId="0" applyFont="1" applyFill="1" applyBorder="1" applyAlignment="1" applyProtection="1">
      <alignment horizontal="center"/>
      <protection/>
    </xf>
    <xf numFmtId="0" fontId="22" fillId="34" borderId="0" xfId="0" applyFont="1" applyFill="1" applyBorder="1" applyAlignment="1" applyProtection="1">
      <alignment/>
      <protection/>
    </xf>
    <xf numFmtId="0" fontId="7" fillId="33" borderId="0" xfId="0" applyFont="1" applyFill="1" applyBorder="1" applyAlignment="1" applyProtection="1">
      <alignment horizontal="left" indent="1"/>
      <protection/>
    </xf>
    <xf numFmtId="0" fontId="7" fillId="33" borderId="37" xfId="0" applyFont="1" applyFill="1" applyBorder="1" applyAlignment="1" applyProtection="1">
      <alignment horizontal="left" indent="1"/>
      <protection/>
    </xf>
    <xf numFmtId="0" fontId="7" fillId="33" borderId="36" xfId="0" applyFont="1" applyFill="1" applyBorder="1" applyAlignment="1" applyProtection="1">
      <alignment horizontal="left" indent="1"/>
      <protection/>
    </xf>
    <xf numFmtId="0" fontId="21" fillId="33" borderId="36" xfId="0" applyFont="1" applyFill="1" applyBorder="1" applyAlignment="1" applyProtection="1">
      <alignment horizontal="left" indent="1"/>
      <protection/>
    </xf>
    <xf numFmtId="0" fontId="21" fillId="33" borderId="0" xfId="0" applyFont="1" applyFill="1" applyBorder="1" applyAlignment="1" applyProtection="1">
      <alignment horizontal="left" indent="1"/>
      <protection/>
    </xf>
    <xf numFmtId="0" fontId="21" fillId="33" borderId="37" xfId="0" applyFont="1" applyFill="1" applyBorder="1" applyAlignment="1" applyProtection="1">
      <alignment horizontal="left" indent="1"/>
      <protection/>
    </xf>
    <xf numFmtId="0" fontId="21" fillId="33" borderId="38" xfId="0" applyFont="1" applyFill="1" applyBorder="1" applyAlignment="1" applyProtection="1">
      <alignment horizontal="left" indent="1"/>
      <protection/>
    </xf>
    <xf numFmtId="0" fontId="22" fillId="33" borderId="39" xfId="0" applyFont="1" applyFill="1" applyBorder="1" applyAlignment="1" applyProtection="1">
      <alignment horizontal="left" indent="1"/>
      <protection/>
    </xf>
    <xf numFmtId="0" fontId="22" fillId="33" borderId="0" xfId="0" applyFont="1" applyFill="1" applyBorder="1" applyAlignment="1" applyProtection="1">
      <alignment horizontal="left" indent="1"/>
      <protection/>
    </xf>
    <xf numFmtId="0" fontId="7" fillId="0" borderId="0" xfId="0" applyFont="1" applyAlignment="1">
      <alignment horizontal="center" vertical="center" wrapText="1"/>
    </xf>
    <xf numFmtId="0" fontId="7" fillId="0" borderId="0" xfId="0" applyFont="1" applyAlignment="1" applyProtection="1">
      <alignment horizontal="center" vertical="center"/>
      <protection/>
    </xf>
    <xf numFmtId="0" fontId="7" fillId="0" borderId="35" xfId="65" applyNumberFormat="1" applyFont="1" applyBorder="1" applyAlignment="1" applyProtection="1">
      <alignment horizontal="center" vertical="center"/>
      <protection/>
    </xf>
    <xf numFmtId="0" fontId="7" fillId="0" borderId="29" xfId="65" applyNumberFormat="1" applyFont="1" applyBorder="1" applyAlignment="1" applyProtection="1">
      <alignment horizontal="center" vertical="center"/>
      <protection/>
    </xf>
    <xf numFmtId="0" fontId="7" fillId="0" borderId="40" xfId="65" applyNumberFormat="1" applyFont="1" applyBorder="1" applyAlignment="1" applyProtection="1">
      <alignment horizontal="center" vertical="center"/>
      <protection/>
    </xf>
    <xf numFmtId="0" fontId="7" fillId="0" borderId="33" xfId="65" applyNumberFormat="1" applyFont="1" applyBorder="1" applyAlignment="1" applyProtection="1">
      <alignment horizontal="center" vertical="center"/>
      <protection/>
    </xf>
    <xf numFmtId="0" fontId="7" fillId="0" borderId="35" xfId="65" applyFont="1" applyBorder="1" applyAlignment="1" applyProtection="1">
      <alignment horizontal="center" vertical="center"/>
      <protection/>
    </xf>
    <xf numFmtId="0" fontId="7" fillId="0" borderId="29" xfId="65" applyFont="1" applyBorder="1" applyAlignment="1" applyProtection="1">
      <alignment horizontal="center" vertical="center"/>
      <protection/>
    </xf>
    <xf numFmtId="0" fontId="7" fillId="0" borderId="40" xfId="65" applyFont="1" applyBorder="1" applyAlignment="1" applyProtection="1">
      <alignment horizontal="center" vertical="center"/>
      <protection/>
    </xf>
    <xf numFmtId="0" fontId="7" fillId="0" borderId="33" xfId="65" applyFont="1" applyBorder="1" applyAlignment="1" applyProtection="1">
      <alignment horizontal="center" vertical="center"/>
      <protection/>
    </xf>
    <xf numFmtId="0" fontId="7" fillId="0" borderId="41" xfId="65" applyFont="1" applyBorder="1" applyAlignment="1" applyProtection="1">
      <alignment horizontal="center" vertical="center"/>
      <protection/>
    </xf>
    <xf numFmtId="0" fontId="7" fillId="0" borderId="42" xfId="65" applyFont="1" applyBorder="1" applyAlignment="1" applyProtection="1">
      <alignment horizontal="center" vertical="center"/>
      <protection/>
    </xf>
    <xf numFmtId="0" fontId="7" fillId="0" borderId="43" xfId="65" applyFont="1" applyBorder="1" applyAlignment="1" applyProtection="1">
      <alignment horizontal="center" vertical="center"/>
      <protection/>
    </xf>
    <xf numFmtId="0" fontId="11" fillId="34" borderId="44" xfId="0" applyFont="1" applyFill="1" applyBorder="1" applyAlignment="1" applyProtection="1">
      <alignment horizontal="right" vertical="center"/>
      <protection/>
    </xf>
    <xf numFmtId="0" fontId="11" fillId="34" borderId="45" xfId="0" applyFont="1" applyFill="1" applyBorder="1" applyAlignment="1" applyProtection="1">
      <alignment horizontal="right" vertical="center"/>
      <protection/>
    </xf>
    <xf numFmtId="0" fontId="27" fillId="0" borderId="0" xfId="0" applyFont="1" applyAlignment="1" applyProtection="1">
      <alignment/>
      <protection/>
    </xf>
    <xf numFmtId="0" fontId="7" fillId="0" borderId="0" xfId="0" applyFont="1" applyAlignment="1" applyProtection="1">
      <alignment horizontal="right"/>
      <protection/>
    </xf>
    <xf numFmtId="0" fontId="7" fillId="0" borderId="0" xfId="0" applyFont="1" applyBorder="1" applyAlignment="1" applyProtection="1">
      <alignment horizontal="left"/>
      <protection/>
    </xf>
    <xf numFmtId="0" fontId="7" fillId="0" borderId="37" xfId="0" applyFont="1" applyBorder="1" applyAlignment="1" applyProtection="1">
      <alignment horizontal="left"/>
      <protection/>
    </xf>
    <xf numFmtId="0" fontId="7" fillId="0" borderId="36" xfId="0" applyFont="1" applyBorder="1" applyAlignment="1" applyProtection="1">
      <alignment horizontal="left"/>
      <protection/>
    </xf>
    <xf numFmtId="0" fontId="21" fillId="0" borderId="36" xfId="0" applyFont="1" applyBorder="1" applyAlignment="1" applyProtection="1">
      <alignment horizontal="left"/>
      <protection/>
    </xf>
    <xf numFmtId="0" fontId="21" fillId="0" borderId="0" xfId="0" applyFont="1" applyBorder="1" applyAlignment="1" applyProtection="1">
      <alignment horizontal="left"/>
      <protection/>
    </xf>
    <xf numFmtId="0" fontId="21" fillId="0" borderId="37" xfId="0" applyFont="1" applyBorder="1" applyAlignment="1" applyProtection="1">
      <alignment horizontal="left"/>
      <protection/>
    </xf>
    <xf numFmtId="0" fontId="21" fillId="0" borderId="38" xfId="0" applyFont="1" applyBorder="1" applyAlignment="1" applyProtection="1">
      <alignment horizontal="left"/>
      <protection/>
    </xf>
    <xf numFmtId="0" fontId="22" fillId="0" borderId="39" xfId="0" applyFont="1" applyBorder="1" applyAlignment="1" applyProtection="1">
      <alignment horizontal="left"/>
      <protection/>
    </xf>
    <xf numFmtId="0" fontId="22" fillId="0" borderId="0" xfId="0" applyFont="1" applyBorder="1" applyAlignment="1" applyProtection="1">
      <alignment horizontal="left"/>
      <protection/>
    </xf>
    <xf numFmtId="0" fontId="28" fillId="0" borderId="0" xfId="0" applyNumberFormat="1" applyFont="1" applyAlignment="1">
      <alignment horizontal="center" vertical="center"/>
    </xf>
    <xf numFmtId="185" fontId="28" fillId="0" borderId="0" xfId="0" applyNumberFormat="1" applyFont="1" applyAlignment="1">
      <alignment vertical="center"/>
    </xf>
    <xf numFmtId="0" fontId="7" fillId="0" borderId="0" xfId="0" applyFont="1" applyAlignment="1">
      <alignment horizontal="left" vertical="center"/>
    </xf>
    <xf numFmtId="0" fontId="7" fillId="0" borderId="0" xfId="68" applyFont="1" applyAlignment="1">
      <alignment horizontal="center" vertical="center"/>
      <protection/>
    </xf>
    <xf numFmtId="0" fontId="28" fillId="0" borderId="0" xfId="0" applyFont="1" applyAlignment="1">
      <alignment vertical="center"/>
    </xf>
    <xf numFmtId="0" fontId="29" fillId="0" borderId="0" xfId="0" applyFont="1" applyAlignment="1">
      <alignment vertical="center"/>
    </xf>
    <xf numFmtId="0" fontId="28" fillId="0" borderId="0" xfId="0" applyFont="1" applyAlignment="1">
      <alignment horizontal="center" vertical="center"/>
    </xf>
    <xf numFmtId="0" fontId="31" fillId="0" borderId="0" xfId="0" applyFont="1" applyAlignment="1">
      <alignment horizontal="right" vertical="center"/>
    </xf>
    <xf numFmtId="0" fontId="30" fillId="0" borderId="0" xfId="0" applyFont="1" applyAlignment="1">
      <alignment horizontal="center" vertical="center"/>
    </xf>
    <xf numFmtId="0" fontId="7" fillId="37" borderId="0" xfId="0" applyFont="1" applyFill="1" applyAlignment="1">
      <alignment vertical="center"/>
    </xf>
    <xf numFmtId="0" fontId="7" fillId="0" borderId="46" xfId="0" applyFont="1" applyBorder="1" applyAlignment="1">
      <alignment vertical="center"/>
    </xf>
    <xf numFmtId="0" fontId="7" fillId="0" borderId="47" xfId="0" applyFont="1" applyBorder="1" applyAlignment="1">
      <alignment vertical="center"/>
    </xf>
    <xf numFmtId="185" fontId="32" fillId="0" borderId="47" xfId="0" applyNumberFormat="1" applyFont="1" applyBorder="1" applyAlignment="1">
      <alignment vertical="center"/>
    </xf>
    <xf numFmtId="0" fontId="7" fillId="0" borderId="48"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vertical="center"/>
    </xf>
    <xf numFmtId="185" fontId="32" fillId="0" borderId="50" xfId="0" applyNumberFormat="1" applyFont="1" applyBorder="1" applyAlignment="1">
      <alignment vertical="center"/>
    </xf>
    <xf numFmtId="0" fontId="7" fillId="0" borderId="51" xfId="0" applyFont="1" applyBorder="1" applyAlignment="1">
      <alignment vertical="center"/>
    </xf>
    <xf numFmtId="0" fontId="7" fillId="0" borderId="52" xfId="0" applyFont="1" applyBorder="1" applyAlignment="1">
      <alignment vertical="center"/>
    </xf>
    <xf numFmtId="0" fontId="7" fillId="0" borderId="53" xfId="0" applyFont="1" applyBorder="1" applyAlignment="1">
      <alignment vertical="center"/>
    </xf>
    <xf numFmtId="185" fontId="32" fillId="0" borderId="53" xfId="0" applyNumberFormat="1" applyFont="1" applyBorder="1" applyAlignment="1">
      <alignment vertical="center"/>
    </xf>
    <xf numFmtId="0" fontId="7" fillId="0" borderId="54" xfId="0" applyFont="1" applyBorder="1" applyAlignment="1">
      <alignment horizontal="center" vertical="center"/>
    </xf>
    <xf numFmtId="0" fontId="11" fillId="0" borderId="55" xfId="0" applyFont="1" applyFill="1" applyBorder="1" applyAlignment="1">
      <alignment vertical="center"/>
    </xf>
    <xf numFmtId="0" fontId="7" fillId="0" borderId="56" xfId="0" applyFont="1" applyFill="1" applyBorder="1" applyAlignment="1">
      <alignment vertical="center"/>
    </xf>
    <xf numFmtId="0" fontId="7" fillId="0" borderId="57" xfId="0" applyFont="1" applyFill="1" applyBorder="1" applyAlignment="1">
      <alignment vertical="center"/>
    </xf>
    <xf numFmtId="0" fontId="7" fillId="0" borderId="58" xfId="0" applyFont="1" applyBorder="1" applyAlignment="1">
      <alignment horizontal="right" vertical="center"/>
    </xf>
    <xf numFmtId="0" fontId="7" fillId="0" borderId="59" xfId="0" applyFont="1" applyBorder="1" applyAlignment="1">
      <alignment horizontal="center" vertical="center"/>
    </xf>
    <xf numFmtId="0" fontId="7" fillId="0" borderId="60" xfId="0" applyFont="1" applyBorder="1" applyAlignment="1">
      <alignment horizontal="center" vertical="center"/>
    </xf>
    <xf numFmtId="0" fontId="7" fillId="0" borderId="61" xfId="0" applyFont="1" applyBorder="1" applyAlignment="1">
      <alignment horizontal="center" vertical="center"/>
    </xf>
    <xf numFmtId="193" fontId="32" fillId="0" borderId="62" xfId="0" applyNumberFormat="1" applyFont="1" applyBorder="1" applyAlignment="1">
      <alignment horizontal="right" vertical="center"/>
    </xf>
    <xf numFmtId="0" fontId="7" fillId="0" borderId="63" xfId="65" applyNumberFormat="1" applyFont="1" applyBorder="1" applyAlignment="1" applyProtection="1">
      <alignment horizontal="center" vertical="center"/>
      <protection/>
    </xf>
    <xf numFmtId="0" fontId="7" fillId="0" borderId="64" xfId="65" applyNumberFormat="1" applyFont="1" applyBorder="1" applyAlignment="1" applyProtection="1">
      <alignment horizontal="center" vertical="center"/>
      <protection/>
    </xf>
    <xf numFmtId="0" fontId="7" fillId="0" borderId="65" xfId="65" applyNumberFormat="1" applyFont="1" applyBorder="1" applyAlignment="1" applyProtection="1">
      <alignment horizontal="center" vertical="center"/>
      <protection/>
    </xf>
    <xf numFmtId="0" fontId="7" fillId="0" borderId="66" xfId="0" applyFont="1" applyBorder="1" applyAlignment="1" applyProtection="1">
      <alignment horizontal="center" vertical="center"/>
      <protection/>
    </xf>
    <xf numFmtId="0" fontId="7" fillId="0" borderId="67" xfId="0" applyFont="1" applyBorder="1" applyAlignment="1" applyProtection="1">
      <alignment vertical="center"/>
      <protection/>
    </xf>
    <xf numFmtId="0" fontId="7" fillId="0" borderId="68" xfId="0" applyFont="1" applyBorder="1" applyAlignment="1" applyProtection="1">
      <alignment horizontal="center" vertical="center"/>
      <protection/>
    </xf>
    <xf numFmtId="0" fontId="7" fillId="0" borderId="69" xfId="0" applyFont="1" applyBorder="1" applyAlignment="1" applyProtection="1">
      <alignment vertical="center"/>
      <protection/>
    </xf>
    <xf numFmtId="0" fontId="7" fillId="0" borderId="70" xfId="0" applyFont="1" applyBorder="1" applyAlignment="1" applyProtection="1">
      <alignment horizontal="center" vertical="center"/>
      <protection/>
    </xf>
    <xf numFmtId="0" fontId="7" fillId="0" borderId="0" xfId="0" applyFont="1" applyAlignment="1" applyProtection="1">
      <alignment vertical="center"/>
      <protection/>
    </xf>
    <xf numFmtId="0" fontId="7" fillId="0" borderId="70" xfId="0" applyFont="1" applyBorder="1" applyAlignment="1" applyProtection="1">
      <alignment vertical="center"/>
      <protection/>
    </xf>
    <xf numFmtId="0" fontId="19" fillId="0" borderId="0" xfId="0" applyFont="1" applyAlignment="1">
      <alignment vertical="center"/>
    </xf>
    <xf numFmtId="0" fontId="7" fillId="34" borderId="0" xfId="0" applyFont="1" applyFill="1" applyBorder="1" applyAlignment="1" applyProtection="1">
      <alignment/>
      <protection/>
    </xf>
    <xf numFmtId="0" fontId="7" fillId="0" borderId="71" xfId="0" applyFont="1" applyFill="1" applyBorder="1" applyAlignment="1" applyProtection="1">
      <alignment horizontal="center" vertical="center"/>
      <protection locked="0"/>
    </xf>
    <xf numFmtId="0" fontId="7" fillId="0" borderId="0" xfId="0" applyFont="1" applyFill="1" applyBorder="1" applyAlignment="1">
      <alignment vertical="center"/>
    </xf>
    <xf numFmtId="0" fontId="8" fillId="0" borderId="0" xfId="0" applyFont="1" applyFill="1" applyBorder="1" applyAlignment="1">
      <alignment vertical="center"/>
    </xf>
    <xf numFmtId="0" fontId="7" fillId="0" borderId="71" xfId="0" applyFont="1" applyFill="1" applyBorder="1" applyAlignment="1" applyProtection="1">
      <alignment vertical="center" textRotation="255"/>
      <protection locked="0"/>
    </xf>
    <xf numFmtId="0" fontId="7" fillId="0" borderId="0" xfId="0" applyFont="1" applyBorder="1" applyAlignment="1">
      <alignment horizontal="center" vertical="center"/>
    </xf>
    <xf numFmtId="0" fontId="7" fillId="0" borderId="37" xfId="0" applyFont="1" applyBorder="1" applyAlignment="1">
      <alignment horizontal="center" vertical="center"/>
    </xf>
    <xf numFmtId="0" fontId="7" fillId="38" borderId="0" xfId="0" applyFont="1" applyFill="1" applyBorder="1" applyAlignment="1">
      <alignment horizontal="center" vertical="center"/>
    </xf>
    <xf numFmtId="0" fontId="7" fillId="38" borderId="38" xfId="0" applyFont="1" applyFill="1" applyBorder="1" applyAlignment="1">
      <alignment horizontal="center" vertical="center"/>
    </xf>
    <xf numFmtId="0" fontId="22" fillId="0" borderId="38" xfId="0" applyFont="1" applyBorder="1" applyAlignment="1">
      <alignment horizontal="center" vertical="center"/>
    </xf>
    <xf numFmtId="0" fontId="7" fillId="0" borderId="0" xfId="0" applyFont="1" applyAlignment="1">
      <alignment horizontal="left" vertical="center" indent="1"/>
    </xf>
    <xf numFmtId="0" fontId="25" fillId="38" borderId="0" xfId="0" applyFont="1" applyFill="1" applyBorder="1" applyAlignment="1" applyProtection="1">
      <alignment horizontal="left" vertical="center" indent="1"/>
      <protection locked="0"/>
    </xf>
    <xf numFmtId="0" fontId="25" fillId="38" borderId="37" xfId="0" applyFont="1" applyFill="1" applyBorder="1" applyAlignment="1" applyProtection="1">
      <alignment horizontal="left" vertical="center" indent="1"/>
      <protection locked="0"/>
    </xf>
    <xf numFmtId="0" fontId="25" fillId="38" borderId="38" xfId="0" applyFont="1" applyFill="1" applyBorder="1" applyAlignment="1" applyProtection="1">
      <alignment horizontal="left" vertical="center" indent="1"/>
      <protection locked="0"/>
    </xf>
    <xf numFmtId="0" fontId="34" fillId="34" borderId="0" xfId="66" applyFont="1" applyFill="1" applyAlignment="1">
      <alignment vertical="center"/>
      <protection/>
    </xf>
    <xf numFmtId="0" fontId="35" fillId="0" borderId="0" xfId="66" applyFont="1" applyAlignment="1">
      <alignment vertical="center"/>
      <protection/>
    </xf>
    <xf numFmtId="0" fontId="35" fillId="34" borderId="0" xfId="66" applyFont="1" applyFill="1" applyAlignment="1">
      <alignment vertical="center"/>
      <protection/>
    </xf>
    <xf numFmtId="49" fontId="35" fillId="0" borderId="0" xfId="66" applyNumberFormat="1" applyFont="1" applyAlignment="1">
      <alignment horizontal="right" vertical="center"/>
      <protection/>
    </xf>
    <xf numFmtId="0" fontId="38" fillId="0" borderId="0" xfId="66" applyFont="1" applyAlignment="1">
      <alignment vertical="center"/>
      <protection/>
    </xf>
    <xf numFmtId="0" fontId="38" fillId="0" borderId="0" xfId="66" applyFont="1" applyAlignment="1">
      <alignment horizontal="distributed" vertical="center"/>
      <protection/>
    </xf>
    <xf numFmtId="0" fontId="35" fillId="0" borderId="0" xfId="66" applyFont="1" applyAlignment="1">
      <alignment horizontal="distributed" vertical="center"/>
      <protection/>
    </xf>
    <xf numFmtId="0" fontId="40" fillId="0" borderId="0" xfId="66" applyFont="1" applyAlignment="1">
      <alignment vertical="center"/>
      <protection/>
    </xf>
    <xf numFmtId="0" fontId="35" fillId="0" borderId="0" xfId="66" applyFont="1" applyBorder="1" applyAlignment="1">
      <alignment horizontal="center" vertical="center"/>
      <protection/>
    </xf>
    <xf numFmtId="0" fontId="43" fillId="0" borderId="0" xfId="66" applyFont="1" applyAlignment="1">
      <alignment vertical="center"/>
      <protection/>
    </xf>
    <xf numFmtId="49" fontId="35" fillId="0" borderId="0" xfId="66" applyNumberFormat="1" applyFont="1" applyBorder="1" applyAlignment="1">
      <alignment horizontal="center" vertical="center"/>
      <protection/>
    </xf>
    <xf numFmtId="0" fontId="35" fillId="0" borderId="0" xfId="63" applyFont="1" applyFill="1" applyBorder="1" applyAlignment="1">
      <alignment horizontal="center" vertical="center"/>
      <protection/>
    </xf>
    <xf numFmtId="0" fontId="35" fillId="0" borderId="0" xfId="66" applyFont="1" applyBorder="1" applyAlignment="1">
      <alignment vertical="center"/>
      <protection/>
    </xf>
    <xf numFmtId="0" fontId="35" fillId="0" borderId="0" xfId="66" applyNumberFormat="1" applyFont="1" applyBorder="1" applyAlignment="1">
      <alignment vertical="center"/>
      <protection/>
    </xf>
    <xf numFmtId="20" fontId="35" fillId="0" borderId="0" xfId="63" applyNumberFormat="1" applyFont="1" applyFill="1" applyBorder="1" applyAlignment="1">
      <alignment horizontal="center" vertical="center"/>
      <protection/>
    </xf>
    <xf numFmtId="20" fontId="35" fillId="0" borderId="0" xfId="63" applyNumberFormat="1" applyFont="1" applyFill="1" applyBorder="1" applyAlignment="1">
      <alignment horizontal="right" vertical="center"/>
      <protection/>
    </xf>
    <xf numFmtId="0" fontId="7" fillId="0" borderId="72" xfId="0" applyFont="1" applyBorder="1" applyAlignment="1">
      <alignment horizontal="center" vertical="center"/>
    </xf>
    <xf numFmtId="0" fontId="10" fillId="0" borderId="0" xfId="0" applyFont="1" applyBorder="1" applyAlignment="1">
      <alignment horizontal="center" vertical="center"/>
    </xf>
    <xf numFmtId="179" fontId="7" fillId="0" borderId="29" xfId="65" applyNumberFormat="1" applyFont="1" applyBorder="1" applyAlignment="1" applyProtection="1">
      <alignment horizontal="right" vertical="center"/>
      <protection/>
    </xf>
    <xf numFmtId="179" fontId="7" fillId="0" borderId="35" xfId="65" applyNumberFormat="1" applyFont="1" applyBorder="1" applyAlignment="1" applyProtection="1">
      <alignment horizontal="right" vertical="center"/>
      <protection/>
    </xf>
    <xf numFmtId="179" fontId="7" fillId="0" borderId="33" xfId="65" applyNumberFormat="1" applyFont="1" applyBorder="1" applyAlignment="1" applyProtection="1">
      <alignment horizontal="right" vertical="center"/>
      <protection/>
    </xf>
    <xf numFmtId="0" fontId="7" fillId="0" borderId="29" xfId="0" applyFont="1" applyBorder="1" applyAlignment="1" applyProtection="1">
      <alignment horizontal="center" vertical="center"/>
      <protection locked="0"/>
    </xf>
    <xf numFmtId="179" fontId="7" fillId="0" borderId="73" xfId="65" applyNumberFormat="1" applyFont="1" applyBorder="1" applyAlignment="1" applyProtection="1">
      <alignment horizontal="right" vertical="center"/>
      <protection/>
    </xf>
    <xf numFmtId="179" fontId="7" fillId="0" borderId="74" xfId="65" applyNumberFormat="1" applyFont="1" applyBorder="1" applyAlignment="1" applyProtection="1">
      <alignment horizontal="right" vertical="center"/>
      <protection/>
    </xf>
    <xf numFmtId="180" fontId="7" fillId="0" borderId="35" xfId="65" applyNumberFormat="1" applyFont="1" applyBorder="1" applyAlignment="1" applyProtection="1">
      <alignment horizontal="right" vertical="center"/>
      <protection/>
    </xf>
    <xf numFmtId="180" fontId="7" fillId="0" borderId="29" xfId="65" applyNumberFormat="1" applyFont="1" applyBorder="1" applyAlignment="1" applyProtection="1">
      <alignment horizontal="right" vertical="center"/>
      <protection/>
    </xf>
    <xf numFmtId="180" fontId="7" fillId="0" borderId="33" xfId="65" applyNumberFormat="1" applyFont="1" applyBorder="1" applyAlignment="1" applyProtection="1">
      <alignment horizontal="right" vertical="center"/>
      <protection/>
    </xf>
    <xf numFmtId="180" fontId="7" fillId="0" borderId="74" xfId="65" applyNumberFormat="1" applyFont="1" applyBorder="1" applyAlignment="1" applyProtection="1">
      <alignment horizontal="right" vertical="center"/>
      <protection/>
    </xf>
    <xf numFmtId="180" fontId="7" fillId="0" borderId="73" xfId="65" applyNumberFormat="1" applyFont="1" applyBorder="1" applyAlignment="1" applyProtection="1">
      <alignment horizontal="right" vertical="center"/>
      <protection/>
    </xf>
    <xf numFmtId="0" fontId="26" fillId="0" borderId="0" xfId="0" applyFont="1" applyAlignment="1">
      <alignment vertical="center"/>
    </xf>
    <xf numFmtId="0" fontId="7" fillId="0" borderId="75" xfId="65" applyFont="1" applyBorder="1" applyAlignment="1" applyProtection="1">
      <alignment horizontal="center" vertical="center"/>
      <protection/>
    </xf>
    <xf numFmtId="0" fontId="7" fillId="0" borderId="76" xfId="65" applyNumberFormat="1" applyFont="1" applyBorder="1" applyAlignment="1" applyProtection="1">
      <alignment horizontal="center" vertical="center"/>
      <protection/>
    </xf>
    <xf numFmtId="0" fontId="7" fillId="0" borderId="77" xfId="0" applyFont="1" applyBorder="1" applyAlignment="1">
      <alignment horizontal="left" vertical="center"/>
    </xf>
    <xf numFmtId="0" fontId="7" fillId="0" borderId="78" xfId="0" applyFont="1" applyBorder="1" applyAlignment="1">
      <alignment horizontal="left" vertical="center"/>
    </xf>
    <xf numFmtId="0" fontId="7" fillId="0" borderId="79" xfId="0" applyFont="1" applyBorder="1" applyAlignment="1">
      <alignment horizontal="left" vertical="center"/>
    </xf>
    <xf numFmtId="0" fontId="7" fillId="0" borderId="80" xfId="0" applyFont="1" applyBorder="1" applyAlignment="1">
      <alignment horizontal="left" vertical="center"/>
    </xf>
    <xf numFmtId="0" fontId="8" fillId="0" borderId="0" xfId="0" applyFont="1" applyAlignment="1" applyProtection="1">
      <alignment horizontal="right" vertical="center"/>
      <protection/>
    </xf>
    <xf numFmtId="0" fontId="33" fillId="0" borderId="81" xfId="0" applyFont="1" applyBorder="1" applyAlignment="1">
      <alignment horizontal="center" vertical="center" shrinkToFit="1"/>
    </xf>
    <xf numFmtId="0" fontId="50" fillId="0" borderId="81" xfId="0" applyFont="1" applyBorder="1" applyAlignment="1">
      <alignment horizontal="center" vertical="center" shrinkToFit="1"/>
    </xf>
    <xf numFmtId="0" fontId="10" fillId="0" borderId="0" xfId="0" applyFont="1" applyFill="1" applyBorder="1" applyAlignment="1">
      <alignment horizontal="center" vertical="center"/>
    </xf>
    <xf numFmtId="179" fontId="7" fillId="0" borderId="0" xfId="0" applyNumberFormat="1" applyFont="1" applyBorder="1" applyAlignment="1" applyProtection="1">
      <alignment horizontal="right"/>
      <protection/>
    </xf>
    <xf numFmtId="179" fontId="7" fillId="0" borderId="37" xfId="0" applyNumberFormat="1" applyFont="1" applyBorder="1" applyAlignment="1" applyProtection="1">
      <alignment horizontal="right"/>
      <protection/>
    </xf>
    <xf numFmtId="179" fontId="7" fillId="0" borderId="40" xfId="65" applyNumberFormat="1" applyFont="1" applyBorder="1" applyAlignment="1" applyProtection="1">
      <alignment horizontal="right" vertical="center"/>
      <protection/>
    </xf>
    <xf numFmtId="185" fontId="7" fillId="0" borderId="35" xfId="65" applyNumberFormat="1" applyFont="1" applyBorder="1" applyAlignment="1" applyProtection="1">
      <alignment vertical="center"/>
      <protection/>
    </xf>
    <xf numFmtId="185" fontId="7" fillId="0" borderId="40" xfId="65" applyNumberFormat="1" applyFont="1" applyBorder="1" applyAlignment="1" applyProtection="1">
      <alignment vertical="center"/>
      <protection/>
    </xf>
    <xf numFmtId="185" fontId="7" fillId="0" borderId="29" xfId="65" applyNumberFormat="1" applyFont="1" applyBorder="1" applyAlignment="1" applyProtection="1">
      <alignment vertical="center"/>
      <protection/>
    </xf>
    <xf numFmtId="185" fontId="7" fillId="0" borderId="33" xfId="65" applyNumberFormat="1" applyFont="1" applyBorder="1" applyAlignment="1" applyProtection="1">
      <alignment vertical="center"/>
      <protection/>
    </xf>
    <xf numFmtId="185" fontId="7" fillId="0" borderId="35" xfId="0" applyNumberFormat="1" applyFont="1" applyBorder="1" applyAlignment="1" applyProtection="1">
      <alignment vertical="center"/>
      <protection locked="0"/>
    </xf>
    <xf numFmtId="185" fontId="7" fillId="0" borderId="29" xfId="0" applyNumberFormat="1" applyFont="1" applyBorder="1" applyAlignment="1" applyProtection="1">
      <alignment vertical="center"/>
      <protection locked="0"/>
    </xf>
    <xf numFmtId="193" fontId="7" fillId="0" borderId="41" xfId="65" applyNumberFormat="1" applyFont="1" applyBorder="1" applyAlignment="1" applyProtection="1">
      <alignment vertical="center"/>
      <protection/>
    </xf>
    <xf numFmtId="193" fontId="7" fillId="0" borderId="42" xfId="65" applyNumberFormat="1" applyFont="1" applyBorder="1" applyAlignment="1" applyProtection="1">
      <alignment vertical="center"/>
      <protection/>
    </xf>
    <xf numFmtId="193" fontId="7" fillId="0" borderId="75" xfId="65" applyNumberFormat="1" applyFont="1" applyBorder="1" applyAlignment="1" applyProtection="1">
      <alignment vertical="center"/>
      <protection/>
    </xf>
    <xf numFmtId="193" fontId="7" fillId="0" borderId="43" xfId="65" applyNumberFormat="1" applyFont="1" applyBorder="1" applyAlignment="1" applyProtection="1">
      <alignment vertical="center"/>
      <protection/>
    </xf>
    <xf numFmtId="185" fontId="7" fillId="0" borderId="0" xfId="0" applyNumberFormat="1" applyFont="1" applyBorder="1" applyAlignment="1" applyProtection="1">
      <alignment/>
      <protection/>
    </xf>
    <xf numFmtId="185" fontId="7" fillId="0" borderId="37" xfId="0" applyNumberFormat="1" applyFont="1" applyBorder="1" applyAlignment="1" applyProtection="1">
      <alignment/>
      <protection/>
    </xf>
    <xf numFmtId="185" fontId="7" fillId="0" borderId="36" xfId="0" applyNumberFormat="1" applyFont="1" applyBorder="1" applyAlignment="1" applyProtection="1">
      <alignment/>
      <protection/>
    </xf>
    <xf numFmtId="185" fontId="21" fillId="0" borderId="36" xfId="0" applyNumberFormat="1" applyFont="1" applyBorder="1" applyAlignment="1" applyProtection="1">
      <alignment/>
      <protection/>
    </xf>
    <xf numFmtId="185" fontId="21" fillId="0" borderId="0" xfId="0" applyNumberFormat="1" applyFont="1" applyBorder="1" applyAlignment="1" applyProtection="1">
      <alignment/>
      <protection/>
    </xf>
    <xf numFmtId="185" fontId="21" fillId="0" borderId="37" xfId="0" applyNumberFormat="1" applyFont="1" applyBorder="1" applyAlignment="1" applyProtection="1">
      <alignment/>
      <protection/>
    </xf>
    <xf numFmtId="185" fontId="22" fillId="0" borderId="39" xfId="0" applyNumberFormat="1" applyFont="1" applyBorder="1" applyAlignment="1" applyProtection="1">
      <alignment/>
      <protection/>
    </xf>
    <xf numFmtId="185" fontId="22" fillId="0" borderId="0" xfId="0" applyNumberFormat="1" applyFont="1" applyBorder="1" applyAlignment="1" applyProtection="1">
      <alignment/>
      <protection/>
    </xf>
    <xf numFmtId="179" fontId="22" fillId="0" borderId="39" xfId="0" applyNumberFormat="1" applyFont="1" applyBorder="1" applyAlignment="1" applyProtection="1">
      <alignment horizontal="right"/>
      <protection/>
    </xf>
    <xf numFmtId="179" fontId="22" fillId="0" borderId="0" xfId="0" applyNumberFormat="1" applyFont="1" applyBorder="1" applyAlignment="1" applyProtection="1">
      <alignment horizontal="right"/>
      <protection/>
    </xf>
    <xf numFmtId="180" fontId="7" fillId="0" borderId="0" xfId="0" applyNumberFormat="1" applyFont="1" applyBorder="1" applyAlignment="1" applyProtection="1">
      <alignment horizontal="right"/>
      <protection/>
    </xf>
    <xf numFmtId="180" fontId="7" fillId="0" borderId="37" xfId="0" applyNumberFormat="1" applyFont="1" applyBorder="1" applyAlignment="1" applyProtection="1">
      <alignment horizontal="right"/>
      <protection/>
    </xf>
    <xf numFmtId="180" fontId="22" fillId="0" borderId="39" xfId="0" applyNumberFormat="1" applyFont="1" applyBorder="1" applyAlignment="1" applyProtection="1">
      <alignment horizontal="right"/>
      <protection/>
    </xf>
    <xf numFmtId="180" fontId="22" fillId="0" borderId="0" xfId="0" applyNumberFormat="1" applyFont="1" applyBorder="1" applyAlignment="1" applyProtection="1">
      <alignment horizontal="right"/>
      <protection/>
    </xf>
    <xf numFmtId="179" fontId="21" fillId="0" borderId="36" xfId="0" applyNumberFormat="1" applyFont="1" applyBorder="1" applyAlignment="1" applyProtection="1">
      <alignment horizontal="right"/>
      <protection/>
    </xf>
    <xf numFmtId="179" fontId="21" fillId="0" borderId="0" xfId="0" applyNumberFormat="1" applyFont="1" applyBorder="1" applyAlignment="1" applyProtection="1">
      <alignment horizontal="right"/>
      <protection/>
    </xf>
    <xf numFmtId="179" fontId="21" fillId="0" borderId="37" xfId="0" applyNumberFormat="1" applyFont="1" applyBorder="1" applyAlignment="1" applyProtection="1">
      <alignment horizontal="right"/>
      <protection/>
    </xf>
    <xf numFmtId="185" fontId="51" fillId="0" borderId="71" xfId="0" applyNumberFormat="1" applyFont="1" applyFill="1" applyBorder="1" applyAlignment="1" applyProtection="1">
      <alignment horizontal="right" vertical="center"/>
      <protection locked="0"/>
    </xf>
    <xf numFmtId="0" fontId="7" fillId="0" borderId="82" xfId="0" applyFont="1" applyBorder="1" applyAlignment="1">
      <alignment vertical="center"/>
    </xf>
    <xf numFmtId="0" fontId="7" fillId="0" borderId="83" xfId="0" applyFont="1" applyBorder="1" applyAlignment="1">
      <alignment vertical="center"/>
    </xf>
    <xf numFmtId="185" fontId="21" fillId="0" borderId="36" xfId="0" applyNumberFormat="1" applyFont="1" applyBorder="1" applyAlignment="1" applyProtection="1">
      <alignment horizontal="center"/>
      <protection/>
    </xf>
    <xf numFmtId="185" fontId="21" fillId="0" borderId="0" xfId="0" applyNumberFormat="1" applyFont="1" applyBorder="1" applyAlignment="1" applyProtection="1">
      <alignment horizontal="center"/>
      <protection/>
    </xf>
    <xf numFmtId="185" fontId="21" fillId="0" borderId="38" xfId="0" applyNumberFormat="1" applyFont="1" applyBorder="1" applyAlignment="1" applyProtection="1">
      <alignment horizontal="center"/>
      <protection/>
    </xf>
    <xf numFmtId="193" fontId="7" fillId="0" borderId="84" xfId="65" applyNumberFormat="1" applyFont="1" applyBorder="1" applyAlignment="1" applyProtection="1">
      <alignment vertical="center"/>
      <protection/>
    </xf>
    <xf numFmtId="193" fontId="7" fillId="0" borderId="85" xfId="65" applyNumberFormat="1" applyFont="1" applyBorder="1" applyAlignment="1" applyProtection="1">
      <alignment vertical="center"/>
      <protection/>
    </xf>
    <xf numFmtId="193" fontId="7" fillId="0" borderId="86" xfId="65" applyNumberFormat="1" applyFont="1" applyBorder="1" applyAlignment="1" applyProtection="1">
      <alignment vertical="center"/>
      <protection/>
    </xf>
    <xf numFmtId="193" fontId="7" fillId="0" borderId="87" xfId="65" applyNumberFormat="1" applyFont="1" applyBorder="1" applyAlignment="1" applyProtection="1">
      <alignment vertical="center"/>
      <protection/>
    </xf>
    <xf numFmtId="0" fontId="22" fillId="39" borderId="88" xfId="0" applyFont="1" applyFill="1" applyBorder="1" applyAlignment="1" applyProtection="1">
      <alignment/>
      <protection/>
    </xf>
    <xf numFmtId="0" fontId="22" fillId="39" borderId="88" xfId="0" applyFont="1" applyFill="1" applyBorder="1" applyAlignment="1" applyProtection="1">
      <alignment horizontal="center"/>
      <protection/>
    </xf>
    <xf numFmtId="185" fontId="22" fillId="39" borderId="88" xfId="0" applyNumberFormat="1" applyFont="1" applyFill="1" applyBorder="1" applyAlignment="1" applyProtection="1">
      <alignment/>
      <protection/>
    </xf>
    <xf numFmtId="0" fontId="22" fillId="39" borderId="88" xfId="0" applyFont="1" applyFill="1" applyBorder="1" applyAlignment="1" applyProtection="1">
      <alignment horizontal="left" indent="1"/>
      <protection/>
    </xf>
    <xf numFmtId="179" fontId="22" fillId="39" borderId="88" xfId="0" applyNumberFormat="1" applyFont="1" applyFill="1" applyBorder="1" applyAlignment="1" applyProtection="1">
      <alignment horizontal="right"/>
      <protection/>
    </xf>
    <xf numFmtId="0" fontId="21" fillId="39" borderId="88" xfId="0" applyFont="1" applyFill="1" applyBorder="1" applyAlignment="1" applyProtection="1">
      <alignment horizontal="center"/>
      <protection/>
    </xf>
    <xf numFmtId="0" fontId="7" fillId="39" borderId="88" xfId="0" applyFont="1" applyFill="1" applyBorder="1" applyAlignment="1">
      <alignment horizontal="center" vertical="center"/>
    </xf>
    <xf numFmtId="0" fontId="25" fillId="39" borderId="88" xfId="0" applyFont="1" applyFill="1" applyBorder="1" applyAlignment="1" applyProtection="1">
      <alignment horizontal="left" vertical="center" indent="1"/>
      <protection locked="0"/>
    </xf>
    <xf numFmtId="0" fontId="22" fillId="39" borderId="88" xfId="0" applyFont="1" applyFill="1" applyBorder="1" applyAlignment="1" applyProtection="1">
      <alignment horizontal="left"/>
      <protection/>
    </xf>
    <xf numFmtId="0" fontId="22" fillId="39" borderId="89" xfId="0" applyFont="1" applyFill="1" applyBorder="1" applyAlignment="1" applyProtection="1">
      <alignment/>
      <protection/>
    </xf>
    <xf numFmtId="0" fontId="22" fillId="39" borderId="89" xfId="0" applyFont="1" applyFill="1" applyBorder="1" applyAlignment="1" applyProtection="1">
      <alignment horizontal="center"/>
      <protection/>
    </xf>
    <xf numFmtId="185" fontId="22" fillId="39" borderId="89" xfId="0" applyNumberFormat="1" applyFont="1" applyFill="1" applyBorder="1" applyAlignment="1" applyProtection="1">
      <alignment/>
      <protection/>
    </xf>
    <xf numFmtId="0" fontId="22" fillId="39" borderId="89" xfId="0" applyFont="1" applyFill="1" applyBorder="1" applyAlignment="1" applyProtection="1">
      <alignment horizontal="left" indent="1"/>
      <protection/>
    </xf>
    <xf numFmtId="179" fontId="22" fillId="39" borderId="89" xfId="0" applyNumberFormat="1" applyFont="1" applyFill="1" applyBorder="1" applyAlignment="1" applyProtection="1">
      <alignment horizontal="right"/>
      <protection/>
    </xf>
    <xf numFmtId="0" fontId="21" fillId="39" borderId="89" xfId="0" applyFont="1" applyFill="1" applyBorder="1" applyAlignment="1" applyProtection="1">
      <alignment horizontal="center"/>
      <protection/>
    </xf>
    <xf numFmtId="0" fontId="22" fillId="39" borderId="89" xfId="0" applyFont="1" applyFill="1" applyBorder="1" applyAlignment="1">
      <alignment horizontal="center" vertical="center"/>
    </xf>
    <xf numFmtId="0" fontId="25" fillId="39" borderId="89" xfId="0" applyFont="1" applyFill="1" applyBorder="1" applyAlignment="1" applyProtection="1">
      <alignment horizontal="left" vertical="center" indent="1"/>
      <protection locked="0"/>
    </xf>
    <xf numFmtId="0" fontId="22" fillId="39" borderId="89" xfId="0" applyFont="1" applyFill="1" applyBorder="1" applyAlignment="1" applyProtection="1">
      <alignment horizontal="left"/>
      <protection/>
    </xf>
    <xf numFmtId="180" fontId="22" fillId="39" borderId="88" xfId="0" applyNumberFormat="1" applyFont="1" applyFill="1" applyBorder="1" applyAlignment="1" applyProtection="1">
      <alignment horizontal="right"/>
      <protection/>
    </xf>
    <xf numFmtId="180" fontId="22" fillId="39" borderId="89" xfId="0" applyNumberFormat="1" applyFont="1" applyFill="1" applyBorder="1" applyAlignment="1" applyProtection="1">
      <alignment horizontal="right"/>
      <protection/>
    </xf>
    <xf numFmtId="0" fontId="52" fillId="0" borderId="0" xfId="0" applyFont="1" applyAlignment="1">
      <alignment vertical="center"/>
    </xf>
    <xf numFmtId="0" fontId="53" fillId="0" borderId="0" xfId="0" applyFont="1" applyAlignment="1">
      <alignment horizontal="left" vertical="center" indent="1"/>
    </xf>
    <xf numFmtId="0" fontId="7" fillId="0" borderId="0" xfId="0" applyFont="1" applyAlignment="1" quotePrefix="1">
      <alignment vertical="center"/>
    </xf>
    <xf numFmtId="0" fontId="35" fillId="0" borderId="0" xfId="67" applyFont="1" applyAlignment="1">
      <alignment vertical="center"/>
      <protection/>
    </xf>
    <xf numFmtId="0" fontId="35" fillId="0" borderId="0" xfId="67" applyFont="1" applyBorder="1" applyAlignment="1">
      <alignment horizontal="center" vertical="center"/>
      <protection/>
    </xf>
    <xf numFmtId="0" fontId="35" fillId="0" borderId="0" xfId="67" applyFont="1" applyBorder="1" applyAlignment="1">
      <alignment horizontal="left" vertical="center"/>
      <protection/>
    </xf>
    <xf numFmtId="0" fontId="96" fillId="0" borderId="90" xfId="66" applyFont="1" applyBorder="1" applyAlignment="1">
      <alignment vertical="center"/>
      <protection/>
    </xf>
    <xf numFmtId="0" fontId="96" fillId="0" borderId="91" xfId="66" applyFont="1" applyBorder="1" applyAlignment="1">
      <alignment vertical="center"/>
      <protection/>
    </xf>
    <xf numFmtId="0" fontId="96" fillId="0" borderId="92" xfId="66" applyFont="1" applyBorder="1" applyAlignment="1">
      <alignment vertical="center"/>
      <protection/>
    </xf>
    <xf numFmtId="0" fontId="96" fillId="0" borderId="93" xfId="66" applyFont="1" applyBorder="1" applyAlignment="1">
      <alignment vertical="center"/>
      <protection/>
    </xf>
    <xf numFmtId="0" fontId="96" fillId="0" borderId="0" xfId="66" applyFont="1" applyBorder="1" applyAlignment="1">
      <alignment vertical="center"/>
      <protection/>
    </xf>
    <xf numFmtId="0" fontId="96" fillId="0" borderId="94" xfId="66" applyFont="1" applyBorder="1" applyAlignment="1">
      <alignment vertical="center"/>
      <protection/>
    </xf>
    <xf numFmtId="0" fontId="96" fillId="0" borderId="95" xfId="66" applyFont="1" applyBorder="1" applyAlignment="1">
      <alignment vertical="center"/>
      <protection/>
    </xf>
    <xf numFmtId="0" fontId="96" fillId="0" borderId="96" xfId="66" applyFont="1" applyBorder="1" applyAlignment="1">
      <alignment vertical="center"/>
      <protection/>
    </xf>
    <xf numFmtId="0" fontId="96" fillId="0" borderId="97" xfId="66" applyFont="1" applyBorder="1" applyAlignment="1">
      <alignment vertical="center"/>
      <protection/>
    </xf>
    <xf numFmtId="0" fontId="35" fillId="0" borderId="0" xfId="61" applyFont="1">
      <alignment vertical="center"/>
      <protection/>
    </xf>
    <xf numFmtId="0" fontId="34" fillId="40" borderId="0" xfId="61" applyFont="1" applyFill="1">
      <alignment vertical="center"/>
      <protection/>
    </xf>
    <xf numFmtId="0" fontId="35" fillId="0" borderId="0" xfId="61" applyFont="1" applyBorder="1">
      <alignment vertical="center"/>
      <protection/>
    </xf>
    <xf numFmtId="0" fontId="54" fillId="0" borderId="0" xfId="61" applyFont="1" applyBorder="1" applyAlignment="1">
      <alignment vertical="center"/>
      <protection/>
    </xf>
    <xf numFmtId="0" fontId="54" fillId="0" borderId="98" xfId="61" applyFont="1" applyBorder="1" applyAlignment="1">
      <alignment vertical="center"/>
      <protection/>
    </xf>
    <xf numFmtId="0" fontId="54" fillId="0" borderId="0" xfId="61" applyFont="1">
      <alignment vertical="center"/>
      <protection/>
    </xf>
    <xf numFmtId="0" fontId="48" fillId="0" borderId="99" xfId="61" applyFont="1" applyBorder="1" applyAlignment="1">
      <alignment horizontal="center" vertical="center"/>
      <protection/>
    </xf>
    <xf numFmtId="0" fontId="48" fillId="0" borderId="100" xfId="61" applyFont="1" applyBorder="1" applyAlignment="1">
      <alignment horizontal="center" vertical="center"/>
      <protection/>
    </xf>
    <xf numFmtId="0" fontId="48" fillId="0" borderId="101" xfId="61" applyFont="1" applyBorder="1" applyAlignment="1">
      <alignment horizontal="center" vertical="center"/>
      <protection/>
    </xf>
    <xf numFmtId="0" fontId="43" fillId="0" borderId="0" xfId="61" applyFont="1">
      <alignment vertical="center"/>
      <protection/>
    </xf>
    <xf numFmtId="0" fontId="20" fillId="0" borderId="102" xfId="61" applyFont="1" applyBorder="1" applyAlignment="1">
      <alignment vertical="center"/>
      <protection/>
    </xf>
    <xf numFmtId="0" fontId="20" fillId="0" borderId="103" xfId="61" applyFont="1" applyBorder="1" applyAlignment="1">
      <alignment vertical="center"/>
      <protection/>
    </xf>
    <xf numFmtId="0" fontId="20" fillId="0" borderId="0" xfId="61" applyFont="1">
      <alignment vertical="center"/>
      <protection/>
    </xf>
    <xf numFmtId="0" fontId="20" fillId="0" borderId="104" xfId="61" applyFont="1" applyBorder="1" applyAlignment="1">
      <alignment horizontal="center" wrapText="1"/>
      <protection/>
    </xf>
    <xf numFmtId="0" fontId="35" fillId="0" borderId="0" xfId="61" applyFont="1" applyAlignment="1">
      <alignment horizontal="center" vertical="center"/>
      <protection/>
    </xf>
    <xf numFmtId="0" fontId="20" fillId="0" borderId="105" xfId="61" applyFont="1" applyBorder="1" applyAlignment="1">
      <alignment horizontal="center" vertical="top" wrapText="1"/>
      <protection/>
    </xf>
    <xf numFmtId="0" fontId="44" fillId="0" borderId="0" xfId="61" applyFont="1" applyBorder="1" applyAlignment="1">
      <alignment vertical="center"/>
      <protection/>
    </xf>
    <xf numFmtId="0" fontId="35" fillId="0" borderId="0" xfId="61" applyFont="1" applyAlignment="1">
      <alignment horizontal="right" vertical="center"/>
      <protection/>
    </xf>
    <xf numFmtId="0" fontId="15" fillId="0" borderId="26" xfId="0" applyFont="1" applyFill="1" applyBorder="1" applyAlignment="1" applyProtection="1">
      <alignment horizontal="center" vertical="center"/>
      <protection locked="0"/>
    </xf>
    <xf numFmtId="0" fontId="15" fillId="0" borderId="27" xfId="0" applyFont="1" applyFill="1" applyBorder="1" applyAlignment="1" applyProtection="1">
      <alignment horizontal="center" vertical="center"/>
      <protection locked="0"/>
    </xf>
    <xf numFmtId="0" fontId="15" fillId="0" borderId="106" xfId="0" applyFont="1" applyFill="1" applyBorder="1" applyAlignment="1" applyProtection="1">
      <alignment horizontal="center" vertical="center"/>
      <protection locked="0"/>
    </xf>
    <xf numFmtId="0" fontId="15" fillId="0" borderId="107" xfId="0" applyFont="1" applyFill="1" applyBorder="1" applyAlignment="1" applyProtection="1">
      <alignment horizontal="center" vertical="center"/>
      <protection locked="0"/>
    </xf>
    <xf numFmtId="0" fontId="15" fillId="34" borderId="108" xfId="0" applyFont="1" applyFill="1" applyBorder="1" applyAlignment="1">
      <alignment horizontal="distributed" vertical="distributed" indent="1"/>
    </xf>
    <xf numFmtId="0" fontId="15" fillId="0" borderId="109" xfId="0" applyFont="1" applyFill="1" applyBorder="1" applyAlignment="1" applyProtection="1">
      <alignment horizontal="center" vertical="center"/>
      <protection locked="0"/>
    </xf>
    <xf numFmtId="0" fontId="15" fillId="0" borderId="110" xfId="0" applyFont="1" applyFill="1" applyBorder="1" applyAlignment="1" applyProtection="1">
      <alignment horizontal="center" vertical="center"/>
      <protection locked="0"/>
    </xf>
    <xf numFmtId="0" fontId="15" fillId="34" borderId="10" xfId="0" applyFont="1" applyFill="1" applyBorder="1" applyAlignment="1">
      <alignment horizontal="distributed" vertical="distributed" indent="1"/>
    </xf>
    <xf numFmtId="0" fontId="15" fillId="34" borderId="111" xfId="0" applyFont="1" applyFill="1" applyBorder="1" applyAlignment="1">
      <alignment horizontal="distributed" vertical="distributed" indent="1"/>
    </xf>
    <xf numFmtId="0" fontId="15" fillId="34" borderId="112" xfId="0" applyFont="1" applyFill="1" applyBorder="1" applyAlignment="1">
      <alignment horizontal="distributed" vertical="distributed" indent="1"/>
    </xf>
    <xf numFmtId="0" fontId="15" fillId="34" borderId="113" xfId="0" applyFont="1" applyFill="1" applyBorder="1" applyAlignment="1">
      <alignment horizontal="distributed" vertical="distributed" indent="1"/>
    </xf>
    <xf numFmtId="0" fontId="15" fillId="34" borderId="106" xfId="0" applyFont="1" applyFill="1" applyBorder="1" applyAlignment="1">
      <alignment horizontal="distributed" vertical="distributed" indent="1"/>
    </xf>
    <xf numFmtId="0" fontId="16" fillId="41" borderId="114" xfId="0" applyFont="1" applyFill="1" applyBorder="1" applyAlignment="1">
      <alignment horizontal="center" vertical="center" shrinkToFit="1"/>
    </xf>
    <xf numFmtId="0" fontId="16" fillId="41" borderId="115" xfId="0" applyFont="1" applyFill="1" applyBorder="1" applyAlignment="1">
      <alignment horizontal="center" vertical="center" shrinkToFit="1"/>
    </xf>
    <xf numFmtId="0" fontId="16" fillId="41" borderId="116" xfId="0" applyFont="1" applyFill="1" applyBorder="1" applyAlignment="1">
      <alignment horizontal="center" vertical="center" shrinkToFit="1"/>
    </xf>
    <xf numFmtId="0" fontId="16" fillId="41" borderId="117" xfId="0" applyFont="1" applyFill="1" applyBorder="1" applyAlignment="1">
      <alignment horizontal="center" vertical="center" shrinkToFit="1"/>
    </xf>
    <xf numFmtId="0" fontId="16" fillId="41" borderId="118" xfId="0" applyFont="1" applyFill="1" applyBorder="1" applyAlignment="1">
      <alignment horizontal="center" vertical="center" shrinkToFit="1"/>
    </xf>
    <xf numFmtId="0" fontId="16" fillId="41" borderId="119" xfId="0" applyFont="1" applyFill="1" applyBorder="1" applyAlignment="1">
      <alignment horizontal="center" vertical="center" shrinkToFit="1"/>
    </xf>
    <xf numFmtId="0" fontId="9" fillId="0" borderId="26" xfId="0" applyFont="1" applyFill="1" applyBorder="1" applyAlignment="1" applyProtection="1">
      <alignment horizontal="center" vertical="center" shrinkToFit="1"/>
      <protection locked="0"/>
    </xf>
    <xf numFmtId="0" fontId="9" fillId="0" borderId="27" xfId="0" applyFont="1" applyFill="1" applyBorder="1" applyAlignment="1" applyProtection="1">
      <alignment horizontal="center" vertical="center" shrinkToFit="1"/>
      <protection locked="0"/>
    </xf>
    <xf numFmtId="0" fontId="14" fillId="33" borderId="0" xfId="0" applyFont="1" applyFill="1" applyBorder="1" applyAlignment="1">
      <alignment horizontal="center" vertical="center"/>
    </xf>
    <xf numFmtId="0" fontId="9" fillId="0" borderId="106" xfId="0" applyFont="1" applyFill="1" applyBorder="1" applyAlignment="1" applyProtection="1">
      <alignment horizontal="center" vertical="center"/>
      <protection locked="0"/>
    </xf>
    <xf numFmtId="0" fontId="9" fillId="0" borderId="107" xfId="0" applyFont="1" applyFill="1" applyBorder="1" applyAlignment="1" applyProtection="1">
      <alignment horizontal="center" vertical="center"/>
      <protection locked="0"/>
    </xf>
    <xf numFmtId="0" fontId="13" fillId="33" borderId="0" xfId="0" applyFont="1" applyFill="1" applyBorder="1" applyAlignment="1">
      <alignment horizontal="left" vertical="distributed" textRotation="255"/>
    </xf>
    <xf numFmtId="0" fontId="11" fillId="33" borderId="0" xfId="0" applyFont="1" applyFill="1" applyAlignment="1">
      <alignment horizontal="right" vertical="distributed" textRotation="255"/>
    </xf>
    <xf numFmtId="0" fontId="7" fillId="0" borderId="120" xfId="65" applyNumberFormat="1" applyFont="1" applyBorder="1" applyAlignment="1" applyProtection="1">
      <alignment horizontal="right" vertical="center"/>
      <protection/>
    </xf>
    <xf numFmtId="0" fontId="7" fillId="0" borderId="32" xfId="65" applyNumberFormat="1" applyFont="1" applyBorder="1" applyAlignment="1" applyProtection="1">
      <alignment horizontal="right" vertical="center"/>
      <protection/>
    </xf>
    <xf numFmtId="0" fontId="7" fillId="0" borderId="121" xfId="65" applyNumberFormat="1" applyFont="1" applyBorder="1" applyAlignment="1" applyProtection="1">
      <alignment horizontal="center" vertical="center"/>
      <protection/>
    </xf>
    <xf numFmtId="0" fontId="7" fillId="0" borderId="122" xfId="65" applyNumberFormat="1" applyFont="1" applyBorder="1" applyAlignment="1" applyProtection="1">
      <alignment horizontal="center" vertical="center"/>
      <protection/>
    </xf>
    <xf numFmtId="0" fontId="7" fillId="0" borderId="123" xfId="0" applyFont="1" applyBorder="1" applyAlignment="1">
      <alignment horizontal="center" vertical="center"/>
    </xf>
    <xf numFmtId="0" fontId="7" fillId="0" borderId="124" xfId="0" applyFont="1" applyBorder="1" applyAlignment="1">
      <alignment horizontal="center" vertical="center"/>
    </xf>
    <xf numFmtId="180" fontId="7" fillId="0" borderId="125" xfId="65" applyNumberFormat="1" applyFont="1" applyBorder="1" applyAlignment="1" applyProtection="1">
      <alignment horizontal="center" vertical="center"/>
      <protection/>
    </xf>
    <xf numFmtId="180" fontId="7" fillId="0" borderId="126" xfId="65" applyNumberFormat="1" applyFont="1" applyBorder="1" applyAlignment="1" applyProtection="1">
      <alignment horizontal="center" vertical="center"/>
      <protection/>
    </xf>
    <xf numFmtId="179" fontId="7" fillId="0" borderId="127" xfId="65" applyNumberFormat="1" applyFont="1" applyBorder="1" applyAlignment="1" applyProtection="1">
      <alignment horizontal="right" vertical="center"/>
      <protection/>
    </xf>
    <xf numFmtId="179" fontId="7" fillId="0" borderId="128" xfId="65" applyNumberFormat="1" applyFont="1" applyBorder="1" applyAlignment="1" applyProtection="1">
      <alignment horizontal="right" vertical="center"/>
      <protection/>
    </xf>
    <xf numFmtId="0" fontId="8" fillId="0" borderId="0" xfId="0" applyFont="1" applyAlignment="1">
      <alignment horizontal="center" vertical="center"/>
    </xf>
    <xf numFmtId="0" fontId="8" fillId="0" borderId="0" xfId="0" applyFont="1" applyAlignment="1">
      <alignment horizontal="right" vertical="center" indent="1"/>
    </xf>
    <xf numFmtId="0" fontId="8" fillId="0" borderId="0" xfId="0" applyFont="1" applyAlignment="1" applyProtection="1">
      <alignment horizontal="distributed" vertical="center" indent="1"/>
      <protection/>
    </xf>
    <xf numFmtId="0" fontId="8" fillId="0" borderId="0" xfId="0" applyFont="1" applyAlignment="1" applyProtection="1">
      <alignment horizontal="right" vertical="center"/>
      <protection/>
    </xf>
    <xf numFmtId="0" fontId="7" fillId="1" borderId="129" xfId="0" applyFont="1" applyFill="1" applyBorder="1" applyAlignment="1">
      <alignment horizontal="center" vertical="center"/>
    </xf>
    <xf numFmtId="0" fontId="7" fillId="1" borderId="98" xfId="0" applyFont="1" applyFill="1" applyBorder="1" applyAlignment="1">
      <alignment horizontal="center" vertical="center"/>
    </xf>
    <xf numFmtId="0" fontId="7" fillId="1" borderId="130" xfId="0" applyFont="1" applyFill="1" applyBorder="1" applyAlignment="1">
      <alignment horizontal="center" vertical="center"/>
    </xf>
    <xf numFmtId="0" fontId="7" fillId="1" borderId="131" xfId="0" applyFont="1" applyFill="1" applyBorder="1" applyAlignment="1">
      <alignment horizontal="center" vertical="center"/>
    </xf>
    <xf numFmtId="0" fontId="7" fillId="1" borderId="132" xfId="0" applyFont="1" applyFill="1" applyBorder="1" applyAlignment="1">
      <alignment horizontal="center" vertical="center"/>
    </xf>
    <xf numFmtId="0" fontId="7" fillId="1" borderId="133" xfId="0" applyFont="1" applyFill="1" applyBorder="1" applyAlignment="1">
      <alignment horizontal="center" vertical="center"/>
    </xf>
    <xf numFmtId="0" fontId="7" fillId="0" borderId="134" xfId="0" applyFont="1" applyBorder="1" applyAlignment="1" applyProtection="1">
      <alignment horizontal="center" vertical="center"/>
      <protection locked="0"/>
    </xf>
    <xf numFmtId="0" fontId="7" fillId="0" borderId="135" xfId="0" applyFont="1" applyBorder="1" applyAlignment="1" applyProtection="1">
      <alignment horizontal="center" vertical="center"/>
      <protection locked="0"/>
    </xf>
    <xf numFmtId="0" fontId="7" fillId="0" borderId="136" xfId="0" applyFont="1" applyBorder="1" applyAlignment="1" applyProtection="1">
      <alignment horizontal="center" vertical="center"/>
      <protection locked="0"/>
    </xf>
    <xf numFmtId="0" fontId="7" fillId="0" borderId="137" xfId="0" applyFont="1" applyBorder="1" applyAlignment="1" applyProtection="1">
      <alignment horizontal="center" vertical="center"/>
      <protection locked="0"/>
    </xf>
    <xf numFmtId="0" fontId="7" fillId="0" borderId="136" xfId="65" applyFont="1" applyBorder="1" applyAlignment="1" applyProtection="1">
      <alignment horizontal="center" vertical="center"/>
      <protection/>
    </xf>
    <xf numFmtId="0" fontId="7" fillId="0" borderId="137" xfId="65" applyFont="1" applyBorder="1" applyAlignment="1" applyProtection="1">
      <alignment horizontal="center" vertical="center"/>
      <protection/>
    </xf>
    <xf numFmtId="0" fontId="7" fillId="0" borderId="138" xfId="65" applyFont="1" applyBorder="1" applyAlignment="1" applyProtection="1">
      <alignment horizontal="center" vertical="center"/>
      <protection/>
    </xf>
    <xf numFmtId="0" fontId="7" fillId="0" borderId="139" xfId="65" applyFont="1" applyBorder="1" applyAlignment="1" applyProtection="1">
      <alignment horizontal="center" vertical="center"/>
      <protection/>
    </xf>
    <xf numFmtId="0" fontId="7" fillId="0" borderId="131" xfId="65" applyFont="1" applyBorder="1" applyAlignment="1" applyProtection="1">
      <alignment horizontal="center" vertical="center"/>
      <protection/>
    </xf>
    <xf numFmtId="0" fontId="7" fillId="0" borderId="34" xfId="65" applyFont="1" applyBorder="1" applyAlignment="1" applyProtection="1">
      <alignment horizontal="center" vertical="center"/>
      <protection/>
    </xf>
    <xf numFmtId="0" fontId="97" fillId="0" borderId="140" xfId="0" applyFont="1" applyBorder="1" applyAlignment="1">
      <alignment horizontal="center" vertical="center"/>
    </xf>
    <xf numFmtId="0" fontId="97" fillId="0" borderId="141" xfId="0" applyFont="1" applyBorder="1" applyAlignment="1">
      <alignment horizontal="center" vertical="center"/>
    </xf>
    <xf numFmtId="0" fontId="97" fillId="0" borderId="142" xfId="0" applyFont="1" applyBorder="1" applyAlignment="1">
      <alignment horizontal="center" vertical="center"/>
    </xf>
    <xf numFmtId="0" fontId="49" fillId="0" borderId="0" xfId="0" applyFont="1" applyAlignment="1">
      <alignment horizontal="left" vertical="center" wrapText="1"/>
    </xf>
    <xf numFmtId="0" fontId="8" fillId="0" borderId="0" xfId="0" applyFont="1" applyAlignment="1">
      <alignment horizontal="right" vertical="center" shrinkToFit="1"/>
    </xf>
    <xf numFmtId="0" fontId="7" fillId="0" borderId="136" xfId="0" applyFont="1" applyBorder="1" applyAlignment="1">
      <alignment horizontal="distributed" vertical="center" indent="7"/>
    </xf>
    <xf numFmtId="0" fontId="7" fillId="0" borderId="143" xfId="0" applyFont="1" applyBorder="1" applyAlignment="1">
      <alignment horizontal="distributed" vertical="center" indent="7"/>
    </xf>
    <xf numFmtId="0" fontId="7" fillId="0" borderId="137" xfId="0" applyFont="1" applyBorder="1" applyAlignment="1">
      <alignment horizontal="distributed" vertical="center" indent="7"/>
    </xf>
    <xf numFmtId="0" fontId="7" fillId="0" borderId="134" xfId="65" applyFont="1" applyBorder="1" applyAlignment="1" applyProtection="1">
      <alignment horizontal="center" vertical="center"/>
      <protection/>
    </xf>
    <xf numFmtId="0" fontId="7" fillId="0" borderId="135" xfId="65" applyFont="1" applyBorder="1" applyAlignment="1" applyProtection="1">
      <alignment horizontal="center" vertical="center"/>
      <protection/>
    </xf>
    <xf numFmtId="0" fontId="7" fillId="0" borderId="144" xfId="0" applyFont="1" applyBorder="1" applyAlignment="1">
      <alignment horizontal="center" vertical="center"/>
    </xf>
    <xf numFmtId="0" fontId="7" fillId="0" borderId="145" xfId="0" applyFont="1" applyBorder="1" applyAlignment="1">
      <alignment horizontal="center" vertical="center"/>
    </xf>
    <xf numFmtId="0" fontId="7" fillId="0" borderId="146" xfId="0" applyFont="1" applyBorder="1" applyAlignment="1">
      <alignment horizontal="distributed" vertical="center" indent="7"/>
    </xf>
    <xf numFmtId="0" fontId="7" fillId="0" borderId="33" xfId="0" applyFont="1" applyBorder="1" applyAlignment="1">
      <alignment horizontal="center" vertical="center"/>
    </xf>
    <xf numFmtId="0" fontId="8" fillId="0" borderId="0" xfId="0" applyFont="1" applyBorder="1" applyAlignment="1">
      <alignment horizontal="center" vertical="center" shrinkToFit="1"/>
    </xf>
    <xf numFmtId="0" fontId="10" fillId="0" borderId="147" xfId="0" applyFont="1" applyBorder="1" applyAlignment="1">
      <alignment horizontal="center" vertical="center"/>
    </xf>
    <xf numFmtId="0" fontId="10" fillId="0" borderId="148" xfId="0" applyFont="1" applyBorder="1" applyAlignment="1">
      <alignment horizontal="center" vertical="center"/>
    </xf>
    <xf numFmtId="0" fontId="8" fillId="0" borderId="0" xfId="0" applyFont="1" applyAlignment="1">
      <alignment horizontal="left" vertical="center" indent="1" shrinkToFit="1"/>
    </xf>
    <xf numFmtId="0" fontId="97" fillId="0" borderId="140" xfId="0" applyFont="1" applyBorder="1" applyAlignment="1">
      <alignment horizontal="center" vertical="center" wrapText="1"/>
    </xf>
    <xf numFmtId="0" fontId="97" fillId="0" borderId="141" xfId="0" applyFont="1" applyBorder="1" applyAlignment="1">
      <alignment horizontal="center" vertical="center" wrapText="1"/>
    </xf>
    <xf numFmtId="0" fontId="97" fillId="0" borderId="142" xfId="0" applyFont="1" applyBorder="1" applyAlignment="1">
      <alignment horizontal="center" vertical="center" wrapText="1"/>
    </xf>
    <xf numFmtId="0" fontId="8" fillId="0" borderId="0" xfId="0" applyFont="1" applyAlignment="1">
      <alignment horizontal="center" vertical="center" shrinkToFit="1"/>
    </xf>
    <xf numFmtId="0" fontId="98" fillId="0" borderId="140" xfId="0" applyFont="1" applyBorder="1" applyAlignment="1">
      <alignment horizontal="center" vertical="center"/>
    </xf>
    <xf numFmtId="0" fontId="98" fillId="0" borderId="141" xfId="0" applyFont="1" applyBorder="1" applyAlignment="1">
      <alignment horizontal="center" vertical="center"/>
    </xf>
    <xf numFmtId="0" fontId="98" fillId="0" borderId="142" xfId="0" applyFont="1" applyBorder="1" applyAlignment="1">
      <alignment horizontal="center" vertical="center"/>
    </xf>
    <xf numFmtId="0" fontId="98" fillId="0" borderId="140" xfId="0" applyFont="1" applyBorder="1" applyAlignment="1">
      <alignment horizontal="center" vertical="center" wrapText="1"/>
    </xf>
    <xf numFmtId="0" fontId="98" fillId="0" borderId="141" xfId="0" applyFont="1" applyBorder="1" applyAlignment="1">
      <alignment horizontal="center" vertical="center" wrapText="1"/>
    </xf>
    <xf numFmtId="0" fontId="98" fillId="0" borderId="142" xfId="0" applyFont="1" applyBorder="1" applyAlignment="1">
      <alignment horizontal="center" vertical="center" wrapText="1"/>
    </xf>
    <xf numFmtId="0" fontId="8" fillId="0" borderId="29" xfId="0" applyFont="1" applyBorder="1" applyAlignment="1" applyProtection="1">
      <alignment horizontal="center" vertical="center"/>
      <protection/>
    </xf>
    <xf numFmtId="0" fontId="8" fillId="0" borderId="35" xfId="0" applyFont="1" applyBorder="1" applyAlignment="1">
      <alignment horizontal="center" vertical="center"/>
    </xf>
    <xf numFmtId="0" fontId="8" fillId="0" borderId="32" xfId="0" applyFont="1" applyBorder="1" applyAlignment="1" applyProtection="1">
      <alignment horizontal="center" vertical="center"/>
      <protection/>
    </xf>
    <xf numFmtId="0" fontId="8" fillId="0" borderId="149" xfId="0" applyFont="1" applyBorder="1" applyAlignment="1">
      <alignment horizontal="center" vertical="center" wrapText="1"/>
    </xf>
    <xf numFmtId="0" fontId="8" fillId="0" borderId="150" xfId="0" applyFont="1" applyBorder="1" applyAlignment="1">
      <alignment horizontal="center" vertical="center"/>
    </xf>
    <xf numFmtId="0" fontId="8" fillId="0" borderId="151" xfId="0" applyFont="1" applyBorder="1" applyAlignment="1">
      <alignment horizontal="center" vertical="center"/>
    </xf>
    <xf numFmtId="0" fontId="8" fillId="0" borderId="152" xfId="0" applyFont="1" applyBorder="1" applyAlignment="1">
      <alignment horizontal="center" vertical="center"/>
    </xf>
    <xf numFmtId="0" fontId="8" fillId="0" borderId="136" xfId="0" applyFont="1" applyBorder="1" applyAlignment="1">
      <alignment horizontal="center" vertical="center"/>
    </xf>
    <xf numFmtId="0" fontId="8" fillId="0" borderId="143" xfId="0" applyFont="1" applyBorder="1" applyAlignment="1">
      <alignment horizontal="center" vertical="center"/>
    </xf>
    <xf numFmtId="0" fontId="8" fillId="0" borderId="137" xfId="0" applyFont="1" applyBorder="1" applyAlignment="1">
      <alignment horizontal="center" vertical="center"/>
    </xf>
    <xf numFmtId="0" fontId="8" fillId="0" borderId="146" xfId="0" applyFont="1" applyBorder="1" applyAlignment="1">
      <alignment horizontal="center" vertical="center"/>
    </xf>
    <xf numFmtId="0" fontId="8" fillId="0" borderId="134" xfId="0" applyFont="1" applyBorder="1" applyAlignment="1" applyProtection="1">
      <alignment horizontal="center" vertical="center"/>
      <protection/>
    </xf>
    <xf numFmtId="0" fontId="8" fillId="0" borderId="153" xfId="0" applyFont="1" applyBorder="1" applyAlignment="1" applyProtection="1">
      <alignment horizontal="center" vertical="center"/>
      <protection/>
    </xf>
    <xf numFmtId="0" fontId="8" fillId="0" borderId="135" xfId="0" applyFont="1" applyBorder="1" applyAlignment="1" applyProtection="1">
      <alignment horizontal="center" vertical="center"/>
      <protection/>
    </xf>
    <xf numFmtId="0" fontId="8" fillId="0" borderId="131" xfId="0" applyFont="1" applyBorder="1" applyAlignment="1" applyProtection="1">
      <alignment horizontal="center" vertical="center"/>
      <protection/>
    </xf>
    <xf numFmtId="0" fontId="8" fillId="0" borderId="132" xfId="0" applyFont="1" applyBorder="1" applyAlignment="1" applyProtection="1">
      <alignment horizontal="center" vertical="center"/>
      <protection/>
    </xf>
    <xf numFmtId="0" fontId="8" fillId="0" borderId="34" xfId="0" applyFont="1" applyBorder="1" applyAlignment="1" applyProtection="1">
      <alignment horizontal="center" vertical="center"/>
      <protection/>
    </xf>
    <xf numFmtId="0" fontId="8" fillId="0" borderId="133" xfId="0" applyFont="1" applyBorder="1" applyAlignment="1" applyProtection="1">
      <alignment horizontal="center" vertical="center"/>
      <protection/>
    </xf>
    <xf numFmtId="0" fontId="8" fillId="0" borderId="154" xfId="0" applyFont="1" applyBorder="1" applyAlignment="1" applyProtection="1">
      <alignment horizontal="center" vertical="center"/>
      <protection/>
    </xf>
    <xf numFmtId="0" fontId="7" fillId="0" borderId="3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38" xfId="0" applyFont="1" applyBorder="1" applyAlignment="1">
      <alignment horizontal="center" vertical="center" wrapText="1"/>
    </xf>
    <xf numFmtId="0" fontId="21" fillId="0" borderId="36" xfId="0" applyFont="1" applyBorder="1" applyAlignment="1" applyProtection="1">
      <alignment horizontal="center" vertical="center" wrapText="1"/>
      <protection/>
    </xf>
    <xf numFmtId="0" fontId="21" fillId="0" borderId="0" xfId="0" applyFont="1" applyBorder="1" applyAlignment="1" applyProtection="1">
      <alignment horizontal="center" vertical="center"/>
      <protection/>
    </xf>
    <xf numFmtId="0" fontId="21" fillId="0" borderId="38" xfId="0" applyFont="1" applyBorder="1" applyAlignment="1" applyProtection="1">
      <alignment horizontal="center" vertical="center"/>
      <protection/>
    </xf>
    <xf numFmtId="0" fontId="7" fillId="0" borderId="36" xfId="0" applyFont="1" applyBorder="1" applyAlignment="1">
      <alignment horizontal="center" vertical="center" wrapText="1"/>
    </xf>
    <xf numFmtId="0" fontId="7" fillId="0" borderId="37" xfId="0" applyFont="1" applyBorder="1" applyAlignment="1">
      <alignment horizontal="center" vertical="center" wrapText="1"/>
    </xf>
    <xf numFmtId="0" fontId="23" fillId="0" borderId="144" xfId="0" applyFont="1" applyBorder="1" applyAlignment="1" applyProtection="1">
      <alignment horizontal="center" vertical="center" shrinkToFit="1"/>
      <protection/>
    </xf>
    <xf numFmtId="0" fontId="23" fillId="0" borderId="155" xfId="0" applyFont="1" applyBorder="1" applyAlignment="1" applyProtection="1">
      <alignment horizontal="center" vertical="center" shrinkToFit="1"/>
      <protection/>
    </xf>
    <xf numFmtId="0" fontId="23" fillId="0" borderId="156" xfId="0" applyFont="1" applyBorder="1" applyAlignment="1" applyProtection="1">
      <alignment horizontal="center" vertical="center" shrinkToFit="1"/>
      <protection/>
    </xf>
    <xf numFmtId="0" fontId="23" fillId="0" borderId="157" xfId="0" applyFont="1" applyBorder="1" applyAlignment="1" applyProtection="1">
      <alignment horizontal="center" vertical="center" shrinkToFit="1"/>
      <protection/>
    </xf>
    <xf numFmtId="0" fontId="23" fillId="0" borderId="0" xfId="0" applyFont="1" applyBorder="1" applyAlignment="1" applyProtection="1">
      <alignment horizontal="center" vertical="center" shrinkToFit="1"/>
      <protection/>
    </xf>
    <xf numFmtId="0" fontId="23" fillId="0" borderId="71" xfId="0" applyFont="1" applyBorder="1" applyAlignment="1" applyProtection="1">
      <alignment horizontal="center" vertical="center" shrinkToFit="1"/>
      <protection/>
    </xf>
    <xf numFmtId="0" fontId="23" fillId="0" borderId="145" xfId="0" applyFont="1" applyBorder="1" applyAlignment="1" applyProtection="1">
      <alignment horizontal="center" vertical="center" shrinkToFit="1"/>
      <protection/>
    </xf>
    <xf numFmtId="0" fontId="23" fillId="0" borderId="158" xfId="0" applyFont="1" applyBorder="1" applyAlignment="1" applyProtection="1">
      <alignment horizontal="center" vertical="center" shrinkToFit="1"/>
      <protection/>
    </xf>
    <xf numFmtId="0" fontId="23" fillId="0" borderId="159" xfId="0" applyFont="1" applyBorder="1" applyAlignment="1" applyProtection="1">
      <alignment horizontal="center" vertical="center" shrinkToFit="1"/>
      <protection/>
    </xf>
    <xf numFmtId="0" fontId="7" fillId="34" borderId="0" xfId="0" applyFont="1" applyFill="1" applyAlignment="1" applyProtection="1">
      <alignment horizontal="center" vertical="center"/>
      <protection/>
    </xf>
    <xf numFmtId="0" fontId="11" fillId="34" borderId="160" xfId="0" applyFont="1" applyFill="1" applyBorder="1" applyAlignment="1" applyProtection="1">
      <alignment horizontal="right" vertical="center"/>
      <protection/>
    </xf>
    <xf numFmtId="0" fontId="11" fillId="34" borderId="161" xfId="0" applyFont="1" applyFill="1" applyBorder="1" applyAlignment="1" applyProtection="1">
      <alignment horizontal="right" vertical="center"/>
      <protection/>
    </xf>
    <xf numFmtId="0" fontId="14" fillId="34" borderId="162" xfId="0" applyFont="1" applyFill="1" applyBorder="1" applyAlignment="1" applyProtection="1">
      <alignment horizontal="center" vertical="center"/>
      <protection/>
    </xf>
    <xf numFmtId="0" fontId="14" fillId="34" borderId="163" xfId="0" applyFont="1" applyFill="1" applyBorder="1" applyAlignment="1" applyProtection="1">
      <alignment horizontal="center" vertical="center"/>
      <protection/>
    </xf>
    <xf numFmtId="0" fontId="14" fillId="34" borderId="164" xfId="0" applyFont="1" applyFill="1" applyBorder="1" applyAlignment="1" applyProtection="1">
      <alignment horizontal="center" vertical="center"/>
      <protection/>
    </xf>
    <xf numFmtId="0" fontId="14" fillId="34" borderId="165" xfId="0" applyFont="1" applyFill="1" applyBorder="1" applyAlignment="1" applyProtection="1">
      <alignment horizontal="center" vertical="center"/>
      <protection/>
    </xf>
    <xf numFmtId="0" fontId="14" fillId="34" borderId="166" xfId="0" applyFont="1" applyFill="1" applyBorder="1" applyAlignment="1" applyProtection="1">
      <alignment horizontal="center" vertical="center"/>
      <protection/>
    </xf>
    <xf numFmtId="0" fontId="14" fillId="34" borderId="167" xfId="0" applyFont="1" applyFill="1" applyBorder="1" applyAlignment="1" applyProtection="1">
      <alignment horizontal="center" vertical="center"/>
      <protection/>
    </xf>
    <xf numFmtId="0" fontId="14" fillId="34" borderId="44" xfId="0" applyFont="1" applyFill="1" applyBorder="1" applyAlignment="1" applyProtection="1">
      <alignment horizontal="center" vertical="center"/>
      <protection/>
    </xf>
    <xf numFmtId="0" fontId="14" fillId="34" borderId="168" xfId="0" applyFont="1" applyFill="1" applyBorder="1" applyAlignment="1" applyProtection="1">
      <alignment horizontal="center" vertical="center"/>
      <protection/>
    </xf>
    <xf numFmtId="0" fontId="14" fillId="34" borderId="45" xfId="0" applyFont="1" applyFill="1" applyBorder="1" applyAlignment="1" applyProtection="1">
      <alignment horizontal="center" vertical="center"/>
      <protection/>
    </xf>
    <xf numFmtId="0" fontId="14" fillId="34" borderId="169" xfId="0" applyFont="1" applyFill="1" applyBorder="1" applyAlignment="1" applyProtection="1">
      <alignment horizontal="center" vertical="center"/>
      <protection/>
    </xf>
    <xf numFmtId="0" fontId="24" fillId="0" borderId="0" xfId="0" applyFont="1" applyAlignment="1" applyProtection="1">
      <alignment horizontal="center" vertical="top" textRotation="255" wrapText="1" indent="1"/>
      <protection/>
    </xf>
    <xf numFmtId="0" fontId="7" fillId="0" borderId="0" xfId="0" applyFont="1" applyAlignment="1" applyProtection="1">
      <alignment horizontal="center" vertical="top" textRotation="255" indent="1"/>
      <protection/>
    </xf>
    <xf numFmtId="0" fontId="7" fillId="33" borderId="170" xfId="68" applyFont="1" applyFill="1" applyBorder="1" applyAlignment="1">
      <alignment horizontal="center" vertical="center"/>
      <protection/>
    </xf>
    <xf numFmtId="0" fontId="7" fillId="33" borderId="171" xfId="68" applyFont="1" applyFill="1" applyBorder="1" applyAlignment="1">
      <alignment horizontal="center" vertical="center"/>
      <protection/>
    </xf>
    <xf numFmtId="0" fontId="7" fillId="33" borderId="172" xfId="0" applyFont="1" applyFill="1" applyBorder="1" applyAlignment="1">
      <alignment horizontal="left" vertical="center"/>
    </xf>
    <xf numFmtId="0" fontId="7" fillId="33" borderId="173" xfId="0" applyFont="1" applyFill="1" applyBorder="1" applyAlignment="1">
      <alignment horizontal="left" vertical="center"/>
    </xf>
    <xf numFmtId="0" fontId="7" fillId="33" borderId="174" xfId="0" applyFont="1" applyFill="1" applyBorder="1" applyAlignment="1">
      <alignment horizontal="left" vertical="center"/>
    </xf>
    <xf numFmtId="0" fontId="7" fillId="33" borderId="175" xfId="0" applyFont="1" applyFill="1" applyBorder="1" applyAlignment="1">
      <alignment horizontal="left" vertical="center"/>
    </xf>
    <xf numFmtId="0" fontId="27" fillId="36" borderId="0" xfId="0" applyFont="1" applyFill="1" applyAlignment="1">
      <alignment horizontal="center" vertical="center" shrinkToFit="1"/>
    </xf>
    <xf numFmtId="0" fontId="7" fillId="33" borderId="176" xfId="0" applyFont="1" applyFill="1" applyBorder="1" applyAlignment="1">
      <alignment horizontal="left" vertical="center"/>
    </xf>
    <xf numFmtId="0" fontId="7" fillId="33" borderId="177" xfId="0" applyFont="1" applyFill="1" applyBorder="1" applyAlignment="1">
      <alignment horizontal="left" vertical="center"/>
    </xf>
    <xf numFmtId="0" fontId="7" fillId="0" borderId="178" xfId="0" applyFont="1" applyBorder="1" applyAlignment="1">
      <alignment horizontal="center" vertical="center"/>
    </xf>
    <xf numFmtId="0" fontId="7" fillId="0" borderId="0" xfId="0" applyFont="1" applyAlignment="1">
      <alignment horizontal="center" vertical="center"/>
    </xf>
    <xf numFmtId="0" fontId="7" fillId="0" borderId="179" xfId="0" applyFont="1" applyBorder="1" applyAlignment="1">
      <alignment horizontal="center" vertical="center"/>
    </xf>
    <xf numFmtId="0" fontId="7" fillId="0" borderId="62" xfId="0" applyFont="1" applyBorder="1" applyAlignment="1">
      <alignment horizontal="center" vertical="center"/>
    </xf>
    <xf numFmtId="20" fontId="39" fillId="0" borderId="180" xfId="63" applyNumberFormat="1" applyFont="1" applyFill="1" applyBorder="1" applyAlignment="1">
      <alignment horizontal="center" vertical="center"/>
      <protection/>
    </xf>
    <xf numFmtId="20" fontId="39" fillId="0" borderId="181" xfId="63" applyNumberFormat="1" applyFont="1" applyFill="1" applyBorder="1" applyAlignment="1">
      <alignment horizontal="center" vertical="center"/>
      <protection/>
    </xf>
    <xf numFmtId="20" fontId="39" fillId="0" borderId="182" xfId="63" applyNumberFormat="1" applyFont="1" applyFill="1" applyBorder="1" applyAlignment="1">
      <alignment horizontal="center" vertical="center"/>
      <protection/>
    </xf>
    <xf numFmtId="0" fontId="35" fillId="0" borderId="78" xfId="63" applyFont="1" applyFill="1" applyBorder="1" applyAlignment="1">
      <alignment horizontal="center" vertical="center"/>
      <protection/>
    </xf>
    <xf numFmtId="0" fontId="35" fillId="0" borderId="183" xfId="63" applyFont="1" applyFill="1" applyBorder="1" applyAlignment="1">
      <alignment horizontal="center" vertical="center"/>
      <protection/>
    </xf>
    <xf numFmtId="0" fontId="35" fillId="0" borderId="85" xfId="63" applyFont="1" applyFill="1" applyBorder="1" applyAlignment="1">
      <alignment horizontal="center" vertical="center"/>
      <protection/>
    </xf>
    <xf numFmtId="49" fontId="35" fillId="0" borderId="0" xfId="66" applyNumberFormat="1" applyFont="1" applyAlignment="1">
      <alignment horizontal="right" vertical="center"/>
      <protection/>
    </xf>
    <xf numFmtId="20" fontId="39" fillId="0" borderId="0" xfId="66" applyNumberFormat="1" applyFont="1" applyAlignment="1">
      <alignment horizontal="right" vertical="center"/>
      <protection/>
    </xf>
    <xf numFmtId="0" fontId="39" fillId="0" borderId="0" xfId="66" applyFont="1" applyAlignment="1">
      <alignment horizontal="left" vertical="center"/>
      <protection/>
    </xf>
    <xf numFmtId="0" fontId="35" fillId="0" borderId="0" xfId="66" applyFont="1" applyAlignment="1">
      <alignment horizontal="left" vertical="center"/>
      <protection/>
    </xf>
    <xf numFmtId="0" fontId="36" fillId="0" borderId="0" xfId="63" applyFont="1" applyFill="1" applyAlignment="1">
      <alignment horizontal="center" vertical="center"/>
      <protection/>
    </xf>
    <xf numFmtId="0" fontId="35" fillId="0" borderId="0" xfId="66" applyFont="1" applyAlignment="1">
      <alignment horizontal="center" vertical="center"/>
      <protection/>
    </xf>
    <xf numFmtId="20" fontId="39" fillId="0" borderId="184" xfId="63" applyNumberFormat="1" applyFont="1" applyFill="1" applyBorder="1" applyAlignment="1">
      <alignment horizontal="center" vertical="center"/>
      <protection/>
    </xf>
    <xf numFmtId="20" fontId="39" fillId="0" borderId="185" xfId="63" applyNumberFormat="1" applyFont="1" applyFill="1" applyBorder="1" applyAlignment="1">
      <alignment horizontal="center" vertical="center"/>
      <protection/>
    </xf>
    <xf numFmtId="20" fontId="39" fillId="0" borderId="186" xfId="63" applyNumberFormat="1" applyFont="1" applyFill="1" applyBorder="1" applyAlignment="1">
      <alignment horizontal="center" vertical="center"/>
      <protection/>
    </xf>
    <xf numFmtId="20" fontId="39" fillId="0" borderId="187" xfId="63" applyNumberFormat="1" applyFont="1" applyFill="1" applyBorder="1" applyAlignment="1">
      <alignment horizontal="center" vertical="center"/>
      <protection/>
    </xf>
    <xf numFmtId="20" fontId="39" fillId="0" borderId="188" xfId="63" applyNumberFormat="1" applyFont="1" applyFill="1" applyBorder="1" applyAlignment="1">
      <alignment horizontal="center" vertical="center"/>
      <protection/>
    </xf>
    <xf numFmtId="20" fontId="39" fillId="0" borderId="189" xfId="63" applyNumberFormat="1" applyFont="1" applyFill="1" applyBorder="1" applyAlignment="1">
      <alignment horizontal="center" vertical="center"/>
      <protection/>
    </xf>
    <xf numFmtId="0" fontId="39" fillId="0" borderId="78" xfId="66" applyNumberFormat="1" applyFont="1" applyBorder="1" applyAlignment="1">
      <alignment horizontal="center" vertical="center"/>
      <protection/>
    </xf>
    <xf numFmtId="0" fontId="39" fillId="0" borderId="85" xfId="66" applyNumberFormat="1" applyFont="1" applyBorder="1" applyAlignment="1">
      <alignment horizontal="center" vertical="center"/>
      <protection/>
    </xf>
    <xf numFmtId="20" fontId="39" fillId="0" borderId="190" xfId="63" applyNumberFormat="1" applyFont="1" applyFill="1" applyBorder="1" applyAlignment="1">
      <alignment horizontal="center" vertical="center"/>
      <protection/>
    </xf>
    <xf numFmtId="20" fontId="39" fillId="0" borderId="191" xfId="63" applyNumberFormat="1" applyFont="1" applyFill="1" applyBorder="1" applyAlignment="1">
      <alignment horizontal="center" vertical="center"/>
      <protection/>
    </xf>
    <xf numFmtId="20" fontId="39" fillId="0" borderId="192" xfId="63" applyNumberFormat="1" applyFont="1" applyFill="1" applyBorder="1" applyAlignment="1">
      <alignment horizontal="center" vertical="center"/>
      <protection/>
    </xf>
    <xf numFmtId="0" fontId="35" fillId="0" borderId="193" xfId="63" applyFont="1" applyFill="1" applyBorder="1" applyAlignment="1">
      <alignment horizontal="center" vertical="center"/>
      <protection/>
    </xf>
    <xf numFmtId="0" fontId="35" fillId="0" borderId="194" xfId="63" applyFont="1" applyFill="1" applyBorder="1" applyAlignment="1">
      <alignment horizontal="center" vertical="center"/>
      <protection/>
    </xf>
    <xf numFmtId="0" fontId="35" fillId="0" borderId="195" xfId="63" applyFont="1" applyFill="1" applyBorder="1" applyAlignment="1">
      <alignment horizontal="center" vertical="center"/>
      <protection/>
    </xf>
    <xf numFmtId="0" fontId="35" fillId="0" borderId="196" xfId="63" applyFont="1" applyFill="1" applyBorder="1" applyAlignment="1">
      <alignment horizontal="center" vertical="center"/>
      <protection/>
    </xf>
    <xf numFmtId="0" fontId="35" fillId="0" borderId="197" xfId="63" applyFont="1" applyFill="1" applyBorder="1" applyAlignment="1">
      <alignment horizontal="center" vertical="center"/>
      <protection/>
    </xf>
    <xf numFmtId="0" fontId="35" fillId="0" borderId="198" xfId="63" applyFont="1" applyFill="1" applyBorder="1" applyAlignment="1">
      <alignment horizontal="center" vertical="center"/>
      <protection/>
    </xf>
    <xf numFmtId="0" fontId="42" fillId="0" borderId="199" xfId="66" applyFont="1" applyBorder="1" applyAlignment="1">
      <alignment horizontal="center" vertical="center"/>
      <protection/>
    </xf>
    <xf numFmtId="0" fontId="42" fillId="0" borderId="147" xfId="66" applyFont="1" applyBorder="1" applyAlignment="1">
      <alignment horizontal="center" vertical="center"/>
      <protection/>
    </xf>
    <xf numFmtId="0" fontId="42" fillId="0" borderId="200" xfId="66" applyFont="1" applyBorder="1" applyAlignment="1">
      <alignment horizontal="center" vertical="center"/>
      <protection/>
    </xf>
    <xf numFmtId="0" fontId="42" fillId="0" borderId="201" xfId="66" applyFont="1" applyBorder="1" applyAlignment="1">
      <alignment horizontal="center" vertical="center"/>
      <protection/>
    </xf>
    <xf numFmtId="0" fontId="42" fillId="0" borderId="148" xfId="66" applyFont="1" applyBorder="1" applyAlignment="1">
      <alignment horizontal="center" vertical="center"/>
      <protection/>
    </xf>
    <xf numFmtId="0" fontId="42" fillId="0" borderId="202" xfId="66" applyFont="1" applyBorder="1" applyAlignment="1">
      <alignment horizontal="center" vertical="center"/>
      <protection/>
    </xf>
    <xf numFmtId="0" fontId="35" fillId="0" borderId="135" xfId="63" applyFont="1" applyFill="1" applyBorder="1" applyAlignment="1">
      <alignment horizontal="center" vertical="center" wrapText="1"/>
      <protection/>
    </xf>
    <xf numFmtId="0" fontId="35" fillId="0" borderId="29" xfId="63" applyFont="1" applyFill="1" applyBorder="1" applyAlignment="1">
      <alignment horizontal="center" vertical="center"/>
      <protection/>
    </xf>
    <xf numFmtId="0" fontId="35" fillId="0" borderId="134" xfId="63" applyFont="1" applyFill="1" applyBorder="1" applyAlignment="1">
      <alignment horizontal="center" vertical="center"/>
      <protection/>
    </xf>
    <xf numFmtId="0" fontId="35" fillId="0" borderId="135" xfId="63" applyFont="1" applyFill="1" applyBorder="1" applyAlignment="1">
      <alignment horizontal="center" vertical="center"/>
      <protection/>
    </xf>
    <xf numFmtId="0" fontId="35" fillId="0" borderId="193" xfId="66" applyNumberFormat="1" applyFont="1" applyBorder="1" applyAlignment="1">
      <alignment horizontal="center" vertical="center"/>
      <protection/>
    </xf>
    <xf numFmtId="0" fontId="35" fillId="0" borderId="195" xfId="66" applyNumberFormat="1" applyFont="1" applyBorder="1" applyAlignment="1">
      <alignment horizontal="center" vertical="center"/>
      <protection/>
    </xf>
    <xf numFmtId="0" fontId="35" fillId="0" borderId="196" xfId="66" applyNumberFormat="1" applyFont="1" applyBorder="1" applyAlignment="1">
      <alignment horizontal="center" vertical="center"/>
      <protection/>
    </xf>
    <xf numFmtId="0" fontId="35" fillId="0" borderId="198" xfId="66" applyNumberFormat="1" applyFont="1" applyBorder="1" applyAlignment="1">
      <alignment horizontal="center" vertical="center"/>
      <protection/>
    </xf>
    <xf numFmtId="0" fontId="39" fillId="0" borderId="79" xfId="66" applyNumberFormat="1" applyFont="1" applyBorder="1" applyAlignment="1">
      <alignment horizontal="center" vertical="center"/>
      <protection/>
    </xf>
    <xf numFmtId="0" fontId="39" fillId="0" borderId="86" xfId="66" applyNumberFormat="1" applyFont="1" applyBorder="1" applyAlignment="1">
      <alignment horizontal="center" vertical="center"/>
      <protection/>
    </xf>
    <xf numFmtId="49" fontId="35" fillId="0" borderId="129" xfId="66" applyNumberFormat="1" applyFont="1" applyBorder="1" applyAlignment="1">
      <alignment horizontal="center" vertical="center"/>
      <protection/>
    </xf>
    <xf numFmtId="49" fontId="35" fillId="0" borderId="98" xfId="66" applyNumberFormat="1" applyFont="1" applyBorder="1" applyAlignment="1">
      <alignment horizontal="center" vertical="center"/>
      <protection/>
    </xf>
    <xf numFmtId="49" fontId="35" fillId="0" borderId="203" xfId="66" applyNumberFormat="1" applyFont="1" applyBorder="1" applyAlignment="1">
      <alignment horizontal="center" vertical="center"/>
      <protection/>
    </xf>
    <xf numFmtId="49" fontId="35" fillId="0" borderId="138" xfId="66" applyNumberFormat="1" applyFont="1" applyBorder="1" applyAlignment="1">
      <alignment horizontal="center" vertical="center"/>
      <protection/>
    </xf>
    <xf numFmtId="49" fontId="35" fillId="0" borderId="204" xfId="66" applyNumberFormat="1" applyFont="1" applyBorder="1" applyAlignment="1">
      <alignment horizontal="center" vertical="center"/>
      <protection/>
    </xf>
    <xf numFmtId="49" fontId="35" fillId="0" borderId="139" xfId="66" applyNumberFormat="1" applyFont="1" applyBorder="1" applyAlignment="1">
      <alignment horizontal="center" vertical="center"/>
      <protection/>
    </xf>
    <xf numFmtId="20" fontId="39" fillId="0" borderId="205" xfId="63" applyNumberFormat="1" applyFont="1" applyFill="1" applyBorder="1" applyAlignment="1">
      <alignment horizontal="center" vertical="center"/>
      <protection/>
    </xf>
    <xf numFmtId="20" fontId="39" fillId="0" borderId="206" xfId="63" applyNumberFormat="1" applyFont="1" applyFill="1" applyBorder="1" applyAlignment="1">
      <alignment horizontal="center" vertical="center"/>
      <protection/>
    </xf>
    <xf numFmtId="20" fontId="39" fillId="0" borderId="207" xfId="63" applyNumberFormat="1" applyFont="1" applyFill="1" applyBorder="1" applyAlignment="1">
      <alignment horizontal="center" vertical="center"/>
      <protection/>
    </xf>
    <xf numFmtId="0" fontId="35" fillId="0" borderId="153" xfId="63" applyFont="1" applyFill="1" applyBorder="1" applyAlignment="1">
      <alignment horizontal="center" vertical="center"/>
      <protection/>
    </xf>
    <xf numFmtId="0" fontId="39" fillId="0" borderId="196" xfId="66" applyNumberFormat="1" applyFont="1" applyBorder="1" applyAlignment="1">
      <alignment horizontal="center" vertical="center"/>
      <protection/>
    </xf>
    <xf numFmtId="0" fontId="39" fillId="0" borderId="198" xfId="66" applyNumberFormat="1" applyFont="1" applyBorder="1" applyAlignment="1">
      <alignment horizontal="center" vertical="center"/>
      <protection/>
    </xf>
    <xf numFmtId="0" fontId="39" fillId="0" borderId="193" xfId="66" applyNumberFormat="1" applyFont="1" applyBorder="1" applyAlignment="1">
      <alignment horizontal="center" vertical="center"/>
      <protection/>
    </xf>
    <xf numFmtId="0" fontId="39" fillId="0" borderId="195" xfId="66" applyNumberFormat="1" applyFont="1" applyBorder="1" applyAlignment="1">
      <alignment horizontal="center" vertical="center"/>
      <protection/>
    </xf>
    <xf numFmtId="0" fontId="39" fillId="0" borderId="134" xfId="66" applyNumberFormat="1" applyFont="1" applyBorder="1" applyAlignment="1">
      <alignment horizontal="center" vertical="center"/>
      <protection/>
    </xf>
    <xf numFmtId="0" fontId="39" fillId="0" borderId="135" xfId="66" applyNumberFormat="1" applyFont="1" applyBorder="1" applyAlignment="1">
      <alignment horizontal="center" vertical="center"/>
      <protection/>
    </xf>
    <xf numFmtId="0" fontId="41" fillId="0" borderId="0" xfId="66" applyFont="1" applyAlignment="1">
      <alignment horizontal="left" vertical="center"/>
      <protection/>
    </xf>
    <xf numFmtId="0" fontId="35" fillId="0" borderId="208" xfId="67" applyFont="1" applyBorder="1" applyAlignment="1">
      <alignment horizontal="center" vertical="center"/>
      <protection/>
    </xf>
    <xf numFmtId="0" fontId="35" fillId="0" borderId="209" xfId="67" applyFont="1" applyBorder="1" applyAlignment="1">
      <alignment horizontal="center" vertical="center"/>
      <protection/>
    </xf>
    <xf numFmtId="0" fontId="35" fillId="0" borderId="47" xfId="67" applyFont="1" applyBorder="1" applyAlignment="1">
      <alignment horizontal="center" vertical="center"/>
      <protection/>
    </xf>
    <xf numFmtId="0" fontId="35" fillId="0" borderId="48" xfId="67" applyFont="1" applyBorder="1" applyAlignment="1">
      <alignment horizontal="center" vertical="center"/>
      <protection/>
    </xf>
    <xf numFmtId="0" fontId="35" fillId="0" borderId="210" xfId="67" applyFont="1" applyBorder="1" applyAlignment="1">
      <alignment horizontal="center" vertical="center"/>
      <protection/>
    </xf>
    <xf numFmtId="0" fontId="35" fillId="0" borderId="46" xfId="67" applyFont="1" applyBorder="1" applyAlignment="1">
      <alignment horizontal="center" vertical="center"/>
      <protection/>
    </xf>
    <xf numFmtId="0" fontId="35" fillId="0" borderId="49" xfId="67" applyFont="1" applyBorder="1" applyAlignment="1">
      <alignment horizontal="center" vertical="center"/>
      <protection/>
    </xf>
    <xf numFmtId="0" fontId="35" fillId="0" borderId="50" xfId="67" applyFont="1" applyBorder="1" applyAlignment="1">
      <alignment horizontal="center" vertical="center"/>
      <protection/>
    </xf>
    <xf numFmtId="0" fontId="35" fillId="0" borderId="51" xfId="67" applyFont="1" applyBorder="1" applyAlignment="1">
      <alignment horizontal="center" vertical="center"/>
      <protection/>
    </xf>
    <xf numFmtId="0" fontId="44" fillId="0" borderId="211" xfId="61" applyFont="1" applyBorder="1" applyAlignment="1">
      <alignment horizontal="left" vertical="center" wrapText="1"/>
      <protection/>
    </xf>
    <xf numFmtId="0" fontId="44" fillId="0" borderId="212" xfId="61" applyFont="1" applyBorder="1" applyAlignment="1">
      <alignment horizontal="left" vertical="center" wrapText="1"/>
      <protection/>
    </xf>
    <xf numFmtId="0" fontId="44" fillId="0" borderId="213" xfId="61" applyFont="1" applyBorder="1" applyAlignment="1">
      <alignment horizontal="left" vertical="center" wrapText="1"/>
      <protection/>
    </xf>
    <xf numFmtId="0" fontId="44" fillId="0" borderId="214" xfId="61" applyFont="1" applyBorder="1" applyAlignment="1">
      <alignment horizontal="left" vertical="center" wrapText="1"/>
      <protection/>
    </xf>
    <xf numFmtId="0" fontId="44" fillId="0" borderId="0" xfId="61" applyFont="1" applyBorder="1" applyAlignment="1">
      <alignment horizontal="left" vertical="center" wrapText="1"/>
      <protection/>
    </xf>
    <xf numFmtId="0" fontId="44" fillId="0" borderId="215" xfId="61" applyFont="1" applyBorder="1" applyAlignment="1">
      <alignment horizontal="left" vertical="center" wrapText="1"/>
      <protection/>
    </xf>
    <xf numFmtId="0" fontId="44" fillId="0" borderId="216" xfId="61" applyFont="1" applyBorder="1" applyAlignment="1">
      <alignment horizontal="left" vertical="center" wrapText="1"/>
      <protection/>
    </xf>
    <xf numFmtId="0" fontId="44" fillId="0" borderId="217" xfId="61" applyFont="1" applyBorder="1" applyAlignment="1">
      <alignment horizontal="left" vertical="center" wrapText="1"/>
      <protection/>
    </xf>
    <xf numFmtId="0" fontId="44" fillId="0" borderId="218" xfId="61" applyFont="1" applyBorder="1" applyAlignment="1">
      <alignment horizontal="left" vertical="center" wrapText="1"/>
      <protection/>
    </xf>
    <xf numFmtId="0" fontId="35" fillId="0" borderId="212" xfId="61" applyFont="1" applyBorder="1" applyAlignment="1">
      <alignment horizontal="left" vertical="center" indent="2"/>
      <protection/>
    </xf>
    <xf numFmtId="0" fontId="39" fillId="0" borderId="219" xfId="61" applyFont="1" applyBorder="1" applyAlignment="1">
      <alignment horizontal="center" vertical="center" textRotation="90" shrinkToFit="1"/>
      <protection/>
    </xf>
    <xf numFmtId="0" fontId="28" fillId="0" borderId="0" xfId="61" applyFont="1" applyBorder="1" applyAlignment="1">
      <alignment horizontal="center" vertical="center" textRotation="90" shrinkToFit="1"/>
      <protection/>
    </xf>
    <xf numFmtId="0" fontId="39" fillId="0" borderId="220" xfId="61" applyFont="1" applyBorder="1" applyAlignment="1">
      <alignment horizontal="center" vertical="center" shrinkToFit="1"/>
      <protection/>
    </xf>
    <xf numFmtId="0" fontId="39" fillId="0" borderId="155" xfId="61" applyFont="1" applyBorder="1" applyAlignment="1">
      <alignment horizontal="center" vertical="center" shrinkToFit="1"/>
      <protection/>
    </xf>
    <xf numFmtId="0" fontId="39" fillId="0" borderId="221" xfId="61" applyFont="1" applyBorder="1" applyAlignment="1">
      <alignment horizontal="center" vertical="center" shrinkToFit="1"/>
      <protection/>
    </xf>
    <xf numFmtId="0" fontId="35" fillId="0" borderId="158" xfId="61" applyFont="1" applyBorder="1" applyAlignment="1">
      <alignment horizontal="center"/>
      <protection/>
    </xf>
    <xf numFmtId="0" fontId="45" fillId="0" borderId="144" xfId="61" applyFont="1" applyBorder="1" applyAlignment="1">
      <alignment horizontal="center" vertical="center"/>
      <protection/>
    </xf>
    <xf numFmtId="0" fontId="45" fillId="0" borderId="155" xfId="61" applyFont="1" applyBorder="1" applyAlignment="1">
      <alignment horizontal="center" vertical="center"/>
      <protection/>
    </xf>
    <xf numFmtId="0" fontId="45" fillId="0" borderId="156" xfId="61" applyFont="1" applyBorder="1" applyAlignment="1">
      <alignment horizontal="center" vertical="center"/>
      <protection/>
    </xf>
    <xf numFmtId="0" fontId="45" fillId="0" borderId="157" xfId="61" applyFont="1" applyBorder="1" applyAlignment="1">
      <alignment horizontal="center" vertical="center"/>
      <protection/>
    </xf>
    <xf numFmtId="0" fontId="45" fillId="0" borderId="0" xfId="61" applyFont="1" applyBorder="1" applyAlignment="1">
      <alignment horizontal="center" vertical="center"/>
      <protection/>
    </xf>
    <xf numFmtId="0" fontId="45" fillId="0" borderId="71" xfId="61" applyFont="1" applyBorder="1" applyAlignment="1">
      <alignment horizontal="center" vertical="center"/>
      <protection/>
    </xf>
    <xf numFmtId="0" fontId="45" fillId="0" borderId="145" xfId="61" applyFont="1" applyBorder="1" applyAlignment="1">
      <alignment horizontal="center" vertical="center"/>
      <protection/>
    </xf>
    <xf numFmtId="0" fontId="45" fillId="0" borderId="158" xfId="61" applyFont="1" applyBorder="1" applyAlignment="1">
      <alignment horizontal="center" vertical="center"/>
      <protection/>
    </xf>
    <xf numFmtId="0" fontId="45" fillId="0" borderId="159" xfId="61" applyFont="1" applyBorder="1" applyAlignment="1">
      <alignment horizontal="center" vertical="center"/>
      <protection/>
    </xf>
    <xf numFmtId="0" fontId="28" fillId="0" borderId="129" xfId="61" applyFont="1" applyBorder="1" applyAlignment="1">
      <alignment horizontal="center" vertical="center"/>
      <protection/>
    </xf>
    <xf numFmtId="0" fontId="28" fillId="0" borderId="222" xfId="61" applyFont="1" applyBorder="1" applyAlignment="1">
      <alignment horizontal="center" vertical="center"/>
      <protection/>
    </xf>
    <xf numFmtId="0" fontId="28" fillId="0" borderId="223" xfId="61" applyFont="1" applyBorder="1" applyAlignment="1">
      <alignment horizontal="center" vertical="center"/>
      <protection/>
    </xf>
    <xf numFmtId="0" fontId="28" fillId="0" borderId="215" xfId="61" applyFont="1" applyBorder="1" applyAlignment="1">
      <alignment horizontal="center" vertical="center"/>
      <protection/>
    </xf>
    <xf numFmtId="0" fontId="28" fillId="0" borderId="138" xfId="61" applyFont="1" applyBorder="1" applyAlignment="1">
      <alignment horizontal="center" vertical="center"/>
      <protection/>
    </xf>
    <xf numFmtId="0" fontId="28" fillId="0" borderId="224" xfId="61" applyFont="1" applyBorder="1" applyAlignment="1">
      <alignment horizontal="center" vertical="center"/>
      <protection/>
    </xf>
    <xf numFmtId="0" fontId="54" fillId="0" borderId="225" xfId="61" applyFont="1" applyBorder="1" applyAlignment="1">
      <alignment horizontal="center" vertical="center"/>
      <protection/>
    </xf>
    <xf numFmtId="0" fontId="54" fillId="0" borderId="98" xfId="61" applyFont="1" applyBorder="1" applyAlignment="1">
      <alignment horizontal="center" vertical="center"/>
      <protection/>
    </xf>
    <xf numFmtId="0" fontId="54" fillId="0" borderId="222" xfId="61" applyFont="1" applyBorder="1" applyAlignment="1">
      <alignment horizontal="center" vertical="center"/>
      <protection/>
    </xf>
    <xf numFmtId="0" fontId="54" fillId="0" borderId="214" xfId="61" applyFont="1" applyBorder="1" applyAlignment="1">
      <alignment horizontal="center" vertical="center"/>
      <protection/>
    </xf>
    <xf numFmtId="0" fontId="54" fillId="0" borderId="0" xfId="61" applyFont="1" applyBorder="1" applyAlignment="1">
      <alignment horizontal="center" vertical="center"/>
      <protection/>
    </xf>
    <xf numFmtId="0" fontId="54" fillId="0" borderId="215" xfId="61" applyFont="1" applyBorder="1" applyAlignment="1">
      <alignment horizontal="center" vertical="center"/>
      <protection/>
    </xf>
    <xf numFmtId="0" fontId="54" fillId="0" borderId="226" xfId="61" applyFont="1" applyBorder="1" applyAlignment="1">
      <alignment horizontal="center" vertical="center"/>
      <protection/>
    </xf>
    <xf numFmtId="0" fontId="54" fillId="0" borderId="204" xfId="61" applyFont="1" applyBorder="1" applyAlignment="1">
      <alignment horizontal="center" vertical="center"/>
      <protection/>
    </xf>
    <xf numFmtId="0" fontId="55" fillId="0" borderId="227" xfId="61" applyFont="1" applyBorder="1" applyAlignment="1">
      <alignment horizontal="center"/>
      <protection/>
    </xf>
    <xf numFmtId="0" fontId="55" fillId="0" borderId="228" xfId="61" applyFont="1" applyBorder="1" applyAlignment="1">
      <alignment horizontal="center"/>
      <protection/>
    </xf>
    <xf numFmtId="0" fontId="55" fillId="0" borderId="229" xfId="61" applyFont="1" applyBorder="1" applyAlignment="1">
      <alignment horizontal="center"/>
      <protection/>
    </xf>
    <xf numFmtId="0" fontId="55" fillId="0" borderId="230" xfId="61" applyFont="1" applyBorder="1" applyAlignment="1">
      <alignment horizontal="center" vertical="top"/>
      <protection/>
    </xf>
    <xf numFmtId="0" fontId="55" fillId="0" borderId="231" xfId="61" applyFont="1" applyBorder="1" applyAlignment="1">
      <alignment horizontal="center" vertical="top"/>
      <protection/>
    </xf>
    <xf numFmtId="0" fontId="55" fillId="0" borderId="232" xfId="61" applyFont="1" applyBorder="1" applyAlignment="1">
      <alignment horizontal="center" vertical="top"/>
      <protection/>
    </xf>
    <xf numFmtId="0" fontId="46" fillId="42" borderId="131" xfId="61" applyFont="1" applyFill="1" applyBorder="1" applyAlignment="1">
      <alignment horizontal="center" vertical="center" shrinkToFit="1"/>
      <protection/>
    </xf>
    <xf numFmtId="0" fontId="46" fillId="42" borderId="132" xfId="61" applyFont="1" applyFill="1" applyBorder="1" applyAlignment="1">
      <alignment horizontal="center" vertical="center" shrinkToFit="1"/>
      <protection/>
    </xf>
    <xf numFmtId="0" fontId="46" fillId="42" borderId="34" xfId="61" applyFont="1" applyFill="1" applyBorder="1" applyAlignment="1">
      <alignment horizontal="center" vertical="center" shrinkToFit="1"/>
      <protection/>
    </xf>
    <xf numFmtId="0" fontId="32" fillId="0" borderId="46" xfId="68" applyFont="1" applyFill="1" applyBorder="1" applyAlignment="1">
      <alignment horizontal="center" vertical="center"/>
      <protection/>
    </xf>
    <xf numFmtId="0" fontId="32" fillId="0" borderId="47" xfId="68" applyFont="1" applyFill="1" applyBorder="1" applyAlignment="1">
      <alignment horizontal="center" vertical="center"/>
      <protection/>
    </xf>
    <xf numFmtId="0" fontId="56" fillId="0" borderId="47" xfId="68" applyFont="1" applyFill="1" applyBorder="1" applyAlignment="1">
      <alignment horizontal="left" vertical="center" indent="1"/>
      <protection/>
    </xf>
    <xf numFmtId="0" fontId="47" fillId="0" borderId="233" xfId="61" applyFont="1" applyBorder="1" applyAlignment="1">
      <alignment horizontal="center" vertical="center"/>
      <protection/>
    </xf>
    <xf numFmtId="0" fontId="47" fillId="0" borderId="234" xfId="61" applyFont="1" applyBorder="1" applyAlignment="1">
      <alignment horizontal="center" vertical="center"/>
      <protection/>
    </xf>
    <xf numFmtId="0" fontId="47" fillId="0" borderId="235" xfId="61" applyFont="1" applyBorder="1" applyAlignment="1">
      <alignment horizontal="center" vertical="center"/>
      <protection/>
    </xf>
    <xf numFmtId="0" fontId="47" fillId="0" borderId="236" xfId="61" applyFont="1" applyBorder="1" applyAlignment="1">
      <alignment horizontal="center" vertical="center"/>
      <protection/>
    </xf>
    <xf numFmtId="0" fontId="32" fillId="0" borderId="52" xfId="68" applyFont="1" applyFill="1" applyBorder="1" applyAlignment="1">
      <alignment horizontal="center" vertical="center"/>
      <protection/>
    </xf>
    <xf numFmtId="0" fontId="32" fillId="0" borderId="53" xfId="68" applyFont="1" applyFill="1" applyBorder="1" applyAlignment="1">
      <alignment horizontal="center" vertical="center"/>
      <protection/>
    </xf>
    <xf numFmtId="0" fontId="56" fillId="0" borderId="53" xfId="68" applyFont="1" applyFill="1" applyBorder="1" applyAlignment="1">
      <alignment horizontal="left" vertical="center" indent="1"/>
      <protection/>
    </xf>
    <xf numFmtId="0" fontId="47" fillId="0" borderId="237" xfId="61" applyFont="1" applyBorder="1" applyAlignment="1">
      <alignment horizontal="center" vertical="center"/>
      <protection/>
    </xf>
    <xf numFmtId="0" fontId="47" fillId="0" borderId="238" xfId="61" applyFont="1" applyBorder="1" applyAlignment="1">
      <alignment horizontal="center" vertical="center"/>
      <protection/>
    </xf>
    <xf numFmtId="0" fontId="47" fillId="0" borderId="239" xfId="61" applyFont="1" applyBorder="1" applyAlignment="1">
      <alignment horizontal="center" vertical="center"/>
      <protection/>
    </xf>
    <xf numFmtId="0" fontId="47" fillId="0" borderId="240" xfId="61" applyFont="1" applyBorder="1" applyAlignment="1">
      <alignment horizontal="center" vertical="center"/>
      <protection/>
    </xf>
    <xf numFmtId="0" fontId="48" fillId="0" borderId="100" xfId="61" applyFont="1" applyBorder="1" applyAlignment="1">
      <alignment horizontal="center" vertical="center"/>
      <protection/>
    </xf>
    <xf numFmtId="0" fontId="56" fillId="0" borderId="241" xfId="68" applyFont="1" applyFill="1" applyBorder="1" applyAlignment="1">
      <alignment horizontal="left" indent="1"/>
      <protection/>
    </xf>
    <xf numFmtId="0" fontId="56" fillId="0" borderId="242" xfId="68" applyFont="1" applyFill="1" applyBorder="1" applyAlignment="1">
      <alignment horizontal="left" indent="1"/>
      <protection/>
    </xf>
    <xf numFmtId="0" fontId="56" fillId="0" borderId="243" xfId="68" applyFont="1" applyFill="1" applyBorder="1" applyAlignment="1">
      <alignment horizontal="left" indent="1"/>
      <protection/>
    </xf>
    <xf numFmtId="0" fontId="56" fillId="0" borderId="244" xfId="68" applyFont="1" applyFill="1" applyBorder="1" applyAlignment="1">
      <alignment horizontal="left" vertical="top" indent="1"/>
      <protection/>
    </xf>
    <xf numFmtId="0" fontId="56" fillId="0" borderId="245" xfId="68" applyFont="1" applyFill="1" applyBorder="1" applyAlignment="1">
      <alignment horizontal="left" vertical="top" indent="1"/>
      <protection/>
    </xf>
    <xf numFmtId="0" fontId="56" fillId="0" borderId="246" xfId="68" applyFont="1" applyFill="1" applyBorder="1" applyAlignment="1">
      <alignment horizontal="left" vertical="top" indent="1"/>
      <protection/>
    </xf>
    <xf numFmtId="0" fontId="54" fillId="0" borderId="49" xfId="61" applyFont="1" applyBorder="1" applyAlignment="1">
      <alignment horizontal="center" vertical="center" shrinkToFit="1"/>
      <protection/>
    </xf>
    <xf numFmtId="0" fontId="54" fillId="0" borderId="50" xfId="61" applyFont="1" applyBorder="1" applyAlignment="1">
      <alignment horizontal="center" vertical="center" shrinkToFit="1"/>
      <protection/>
    </xf>
    <xf numFmtId="0" fontId="32" fillId="0" borderId="247" xfId="68" applyFont="1" applyFill="1" applyBorder="1" applyAlignment="1">
      <alignment horizontal="center" vertical="center"/>
      <protection/>
    </xf>
    <xf numFmtId="0" fontId="32" fillId="0" borderId="248" xfId="68" applyFont="1" applyFill="1" applyBorder="1" applyAlignment="1">
      <alignment horizontal="center" vertical="center"/>
      <protection/>
    </xf>
    <xf numFmtId="0" fontId="56" fillId="0" borderId="248" xfId="68" applyFont="1" applyFill="1" applyBorder="1" applyAlignment="1">
      <alignment horizontal="left" vertical="center" indent="1"/>
      <protection/>
    </xf>
    <xf numFmtId="0" fontId="47" fillId="0" borderId="249" xfId="61" applyFont="1" applyBorder="1" applyAlignment="1">
      <alignment horizontal="center" vertical="center"/>
      <protection/>
    </xf>
    <xf numFmtId="0" fontId="47" fillId="0" borderId="250" xfId="61" applyFont="1" applyBorder="1" applyAlignment="1">
      <alignment horizontal="center" vertical="center"/>
      <protection/>
    </xf>
    <xf numFmtId="0" fontId="47" fillId="0" borderId="251" xfId="61" applyFont="1" applyBorder="1" applyAlignment="1">
      <alignment horizontal="center" vertical="center"/>
      <protection/>
    </xf>
    <xf numFmtId="0" fontId="47" fillId="0" borderId="252" xfId="61" applyFont="1" applyBorder="1" applyAlignment="1">
      <alignment horizontal="center" vertical="center"/>
      <protection/>
    </xf>
    <xf numFmtId="193" fontId="57" fillId="0" borderId="47" xfId="61" applyNumberFormat="1" applyFont="1" applyBorder="1" applyAlignment="1">
      <alignment horizontal="right" vertical="center"/>
      <protection/>
    </xf>
    <xf numFmtId="193" fontId="57" fillId="0" borderId="52" xfId="61" applyNumberFormat="1" applyFont="1" applyBorder="1" applyAlignment="1">
      <alignment horizontal="right" vertical="center"/>
      <protection/>
    </xf>
    <xf numFmtId="193" fontId="57" fillId="0" borderId="53" xfId="61" applyNumberFormat="1" applyFont="1" applyBorder="1" applyAlignment="1">
      <alignment horizontal="right" vertical="center"/>
      <protection/>
    </xf>
    <xf numFmtId="193" fontId="57" fillId="0" borderId="46" xfId="61" applyNumberFormat="1" applyFont="1" applyBorder="1" applyAlignment="1">
      <alignment horizontal="right" vertical="center"/>
      <protection/>
    </xf>
    <xf numFmtId="193" fontId="57" fillId="0" borderId="253" xfId="61" applyNumberFormat="1" applyFont="1" applyBorder="1" applyAlignment="1">
      <alignment horizontal="right" vertical="center"/>
      <protection/>
    </xf>
    <xf numFmtId="193" fontId="57" fillId="0" borderId="254" xfId="61" applyNumberFormat="1" applyFont="1" applyBorder="1" applyAlignment="1">
      <alignment horizontal="right" vertical="center"/>
      <protection/>
    </xf>
    <xf numFmtId="193" fontId="57" fillId="0" borderId="49" xfId="61" applyNumberFormat="1" applyFont="1" applyBorder="1" applyAlignment="1">
      <alignment horizontal="right" vertical="center"/>
      <protection/>
    </xf>
    <xf numFmtId="193" fontId="57" fillId="0" borderId="50" xfId="61" applyNumberFormat="1" applyFont="1" applyBorder="1" applyAlignment="1">
      <alignment horizontal="right" vertical="center"/>
      <protection/>
    </xf>
    <xf numFmtId="0" fontId="46" fillId="42" borderId="134" xfId="61" applyFont="1" applyFill="1" applyBorder="1" applyAlignment="1">
      <alignment horizontal="center"/>
      <protection/>
    </xf>
    <xf numFmtId="0" fontId="46" fillId="42" borderId="135" xfId="61" applyFont="1" applyFill="1" applyBorder="1" applyAlignment="1">
      <alignment horizontal="center"/>
      <protection/>
    </xf>
    <xf numFmtId="0" fontId="46" fillId="42" borderId="129" xfId="61" applyFont="1" applyFill="1" applyBorder="1" applyAlignment="1">
      <alignment horizontal="center" vertical="center" wrapText="1"/>
      <protection/>
    </xf>
    <xf numFmtId="0" fontId="46" fillId="42" borderId="203" xfId="61" applyFont="1" applyFill="1" applyBorder="1" applyAlignment="1">
      <alignment horizontal="center" vertical="center" wrapText="1"/>
      <protection/>
    </xf>
    <xf numFmtId="0" fontId="46" fillId="42" borderId="138" xfId="61" applyFont="1" applyFill="1" applyBorder="1" applyAlignment="1">
      <alignment horizontal="center" vertical="center" wrapText="1"/>
      <protection/>
    </xf>
    <xf numFmtId="0" fontId="46" fillId="42" borderId="139" xfId="61" applyFont="1" applyFill="1" applyBorder="1" applyAlignment="1">
      <alignment horizontal="center" vertical="center" wrapText="1"/>
      <protection/>
    </xf>
    <xf numFmtId="193" fontId="57" fillId="0" borderId="255" xfId="61" applyNumberFormat="1" applyFont="1" applyBorder="1" applyAlignment="1">
      <alignment horizontal="right" vertical="center"/>
      <protection/>
    </xf>
    <xf numFmtId="193" fontId="57" fillId="0" borderId="256" xfId="61" applyNumberFormat="1" applyFont="1" applyBorder="1" applyAlignment="1">
      <alignment horizontal="right" vertical="center"/>
      <protection/>
    </xf>
    <xf numFmtId="193" fontId="57" fillId="0" borderId="257" xfId="61" applyNumberFormat="1" applyFont="1" applyBorder="1" applyAlignment="1">
      <alignment horizontal="right" vertical="center"/>
      <protection/>
    </xf>
    <xf numFmtId="193" fontId="57" fillId="0" borderId="258" xfId="61" applyNumberFormat="1" applyFont="1" applyBorder="1" applyAlignment="1">
      <alignment horizontal="right" vertical="center"/>
      <protection/>
    </xf>
    <xf numFmtId="193" fontId="57" fillId="0" borderId="259" xfId="61" applyNumberFormat="1" applyFont="1" applyBorder="1" applyAlignment="1">
      <alignment horizontal="right" vertical="center"/>
      <protection/>
    </xf>
    <xf numFmtId="193" fontId="57" fillId="0" borderId="260" xfId="61" applyNumberFormat="1" applyFont="1" applyBorder="1" applyAlignment="1">
      <alignment horizontal="right" vertical="center"/>
      <protection/>
    </xf>
    <xf numFmtId="193" fontId="57" fillId="0" borderId="138" xfId="61" applyNumberFormat="1" applyFont="1" applyBorder="1" applyAlignment="1">
      <alignment horizontal="right" vertical="center"/>
      <protection/>
    </xf>
    <xf numFmtId="193" fontId="57" fillId="0" borderId="139" xfId="61" applyNumberFormat="1" applyFont="1" applyBorder="1" applyAlignment="1">
      <alignment horizontal="right" vertical="center"/>
      <protection/>
    </xf>
    <xf numFmtId="0" fontId="54" fillId="0" borderId="51" xfId="61" applyFont="1" applyBorder="1" applyAlignment="1">
      <alignment horizontal="center" vertical="center" shrinkToFit="1"/>
      <protection/>
    </xf>
    <xf numFmtId="193" fontId="57" fillId="0" borderId="54" xfId="61" applyNumberFormat="1" applyFont="1" applyBorder="1" applyAlignment="1">
      <alignment horizontal="right" vertical="center"/>
      <protection/>
    </xf>
    <xf numFmtId="193" fontId="57" fillId="0" borderId="48" xfId="61" applyNumberFormat="1" applyFont="1" applyBorder="1" applyAlignment="1">
      <alignment horizontal="right" vertical="center"/>
      <protection/>
    </xf>
    <xf numFmtId="193" fontId="57" fillId="0" borderId="261" xfId="61" applyNumberFormat="1" applyFont="1" applyBorder="1" applyAlignment="1">
      <alignment horizontal="right" vertical="center"/>
      <protection/>
    </xf>
    <xf numFmtId="0" fontId="54" fillId="0" borderId="58" xfId="61" applyFont="1" applyBorder="1" applyAlignment="1">
      <alignment horizontal="center" vertical="center" wrapText="1"/>
      <protection/>
    </xf>
    <xf numFmtId="0" fontId="54" fillId="0" borderId="59" xfId="61" applyFont="1" applyBorder="1" applyAlignment="1">
      <alignment horizontal="center" vertical="center" wrapText="1"/>
      <protection/>
    </xf>
    <xf numFmtId="0" fontId="54" fillId="0" borderId="60" xfId="61" applyFont="1" applyBorder="1" applyAlignment="1">
      <alignment horizontal="center" vertical="center" wrapText="1"/>
      <protection/>
    </xf>
    <xf numFmtId="0" fontId="54" fillId="0" borderId="52" xfId="61" applyFont="1" applyBorder="1" applyAlignment="1">
      <alignment horizontal="center" vertical="center" wrapText="1"/>
      <protection/>
    </xf>
    <xf numFmtId="0" fontId="54" fillId="0" borderId="53" xfId="61" applyFont="1" applyBorder="1" applyAlignment="1">
      <alignment horizontal="center" vertical="center" wrapText="1"/>
      <protection/>
    </xf>
    <xf numFmtId="0" fontId="54" fillId="0" borderId="54" xfId="61" applyFont="1" applyBorder="1" applyAlignment="1">
      <alignment horizontal="center" vertical="center" wrapText="1"/>
      <protection/>
    </xf>
    <xf numFmtId="193" fontId="57" fillId="0" borderId="51" xfId="61" applyNumberFormat="1" applyFont="1" applyBorder="1" applyAlignment="1">
      <alignment horizontal="right" vertic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4" xfId="62"/>
    <cellStyle name="標準_Program_県総体2004_Base" xfId="63"/>
    <cellStyle name="標準_集計シート" xfId="64"/>
    <cellStyle name="標準_第43回_大分県総合体育大会陸上競技_参加申込書" xfId="65"/>
    <cellStyle name="標準_第44回_大分県総合体育大会陸上競技_要項" xfId="66"/>
    <cellStyle name="標準_第52回通信陸上大会_申込_2007" xfId="67"/>
    <cellStyle name="標準_登記・登録票_Ver2" xfId="68"/>
    <cellStyle name="Followed Hyperlink" xfId="69"/>
    <cellStyle name="良い" xfId="70"/>
  </cellStyles>
  <dxfs count="2">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2.emf" /><Relationship Id="rId3" Type="http://schemas.openxmlformats.org/officeDocument/2006/relationships/image" Target="../media/image9.emf" /></Relationships>
</file>

<file path=xl/drawings/_rels/drawing2.xml.rels><?xml version="1.0" encoding="utf-8" standalone="yes"?><Relationships xmlns="http://schemas.openxmlformats.org/package/2006/relationships"><Relationship Id="rId1" Type="http://schemas.openxmlformats.org/officeDocument/2006/relationships/image" Target="../media/image5.emf" /><Relationship Id="rId2" Type="http://schemas.openxmlformats.org/officeDocument/2006/relationships/image" Target="../media/image3.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485775</xdr:colOff>
      <xdr:row>6</xdr:row>
      <xdr:rowOff>0</xdr:rowOff>
    </xdr:from>
    <xdr:to>
      <xdr:col>15</xdr:col>
      <xdr:colOff>114300</xdr:colOff>
      <xdr:row>8</xdr:row>
      <xdr:rowOff>161925</xdr:rowOff>
    </xdr:to>
    <xdr:pic>
      <xdr:nvPicPr>
        <xdr:cNvPr id="1" name="CommandButton1"/>
        <xdr:cNvPicPr preferRelativeResize="1">
          <a:picLocks noChangeAspect="1"/>
        </xdr:cNvPicPr>
      </xdr:nvPicPr>
      <xdr:blipFill>
        <a:blip r:embed="rId1"/>
        <a:stretch>
          <a:fillRect/>
        </a:stretch>
      </xdr:blipFill>
      <xdr:spPr>
        <a:xfrm>
          <a:off x="9744075" y="1447800"/>
          <a:ext cx="1428750" cy="504825"/>
        </a:xfrm>
        <a:prstGeom prst="rect">
          <a:avLst/>
        </a:prstGeom>
        <a:noFill/>
        <a:ln w="9525" cmpd="sng">
          <a:noFill/>
        </a:ln>
      </xdr:spPr>
    </xdr:pic>
    <xdr:clientData fPrintsWithSheet="0"/>
  </xdr:twoCellAnchor>
  <xdr:twoCellAnchor>
    <xdr:from>
      <xdr:col>12</xdr:col>
      <xdr:colOff>485775</xdr:colOff>
      <xdr:row>14</xdr:row>
      <xdr:rowOff>0</xdr:rowOff>
    </xdr:from>
    <xdr:to>
      <xdr:col>15</xdr:col>
      <xdr:colOff>114300</xdr:colOff>
      <xdr:row>16</xdr:row>
      <xdr:rowOff>161925</xdr:rowOff>
    </xdr:to>
    <xdr:pic>
      <xdr:nvPicPr>
        <xdr:cNvPr id="2" name="CommandButton2"/>
        <xdr:cNvPicPr preferRelativeResize="1">
          <a:picLocks noChangeAspect="1"/>
        </xdr:cNvPicPr>
      </xdr:nvPicPr>
      <xdr:blipFill>
        <a:blip r:embed="rId2"/>
        <a:stretch>
          <a:fillRect/>
        </a:stretch>
      </xdr:blipFill>
      <xdr:spPr>
        <a:xfrm>
          <a:off x="9744075" y="2819400"/>
          <a:ext cx="1428750" cy="504825"/>
        </a:xfrm>
        <a:prstGeom prst="rect">
          <a:avLst/>
        </a:prstGeom>
        <a:noFill/>
        <a:ln w="9525" cmpd="sng">
          <a:noFill/>
        </a:ln>
      </xdr:spPr>
    </xdr:pic>
    <xdr:clientData fPrintsWithSheet="0"/>
  </xdr:twoCellAnchor>
  <xdr:twoCellAnchor>
    <xdr:from>
      <xdr:col>12</xdr:col>
      <xdr:colOff>485775</xdr:colOff>
      <xdr:row>10</xdr:row>
      <xdr:rowOff>0</xdr:rowOff>
    </xdr:from>
    <xdr:to>
      <xdr:col>15</xdr:col>
      <xdr:colOff>114300</xdr:colOff>
      <xdr:row>12</xdr:row>
      <xdr:rowOff>161925</xdr:rowOff>
    </xdr:to>
    <xdr:pic>
      <xdr:nvPicPr>
        <xdr:cNvPr id="3" name="CommandButton3"/>
        <xdr:cNvPicPr preferRelativeResize="1">
          <a:picLocks noChangeAspect="1"/>
        </xdr:cNvPicPr>
      </xdr:nvPicPr>
      <xdr:blipFill>
        <a:blip r:embed="rId3"/>
        <a:stretch>
          <a:fillRect/>
        </a:stretch>
      </xdr:blipFill>
      <xdr:spPr>
        <a:xfrm>
          <a:off x="9744075" y="2133600"/>
          <a:ext cx="1428750" cy="504825"/>
        </a:xfrm>
        <a:prstGeom prst="rect">
          <a:avLst/>
        </a:prstGeom>
        <a:noFill/>
        <a:ln w="9525" cmpd="sng">
          <a:noFill/>
        </a:ln>
      </xdr:spPr>
    </xdr:pic>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10</xdr:row>
      <xdr:rowOff>19050</xdr:rowOff>
    </xdr:from>
    <xdr:ext cx="190500" cy="219075"/>
    <xdr:sp>
      <xdr:nvSpPr>
        <xdr:cNvPr id="1" name="Rectangle 1"/>
        <xdr:cNvSpPr>
          <a:spLocks noChangeAspect="1"/>
        </xdr:cNvSpPr>
      </xdr:nvSpPr>
      <xdr:spPr>
        <a:xfrm>
          <a:off x="7886700" y="2590800"/>
          <a:ext cx="190500" cy="219075"/>
        </a:xfrm>
        <a:prstGeom prst="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spAutoFit/>
        </a:bodyPr>
        <a:p>
          <a:pPr algn="ctr">
            <a:defRPr/>
          </a:pPr>
          <a:r>
            <a:rPr lang="en-US" cap="none" sz="1100" b="0" i="0" u="none" baseline="0">
              <a:solidFill>
                <a:srgbClr val="969696"/>
              </a:solidFill>
              <a:latin typeface="ＭＳ Ｐゴシック"/>
              <a:ea typeface="ＭＳ Ｐゴシック"/>
              <a:cs typeface="ＭＳ Ｐゴシック"/>
            </a:rPr>
            <a:t>印</a:t>
          </a:r>
        </a:p>
      </xdr:txBody>
    </xdr:sp>
    <xdr:clientData/>
  </xdr:oneCellAnchor>
  <xdr:oneCellAnchor>
    <xdr:from>
      <xdr:col>2</xdr:col>
      <xdr:colOff>485775</xdr:colOff>
      <xdr:row>1</xdr:row>
      <xdr:rowOff>0</xdr:rowOff>
    </xdr:from>
    <xdr:ext cx="6334125" cy="533400"/>
    <xdr:sp>
      <xdr:nvSpPr>
        <xdr:cNvPr id="2" name="Text Box 30"/>
        <xdr:cNvSpPr txBox="1">
          <a:spLocks noChangeArrowheads="1"/>
        </xdr:cNvSpPr>
      </xdr:nvSpPr>
      <xdr:spPr>
        <a:xfrm>
          <a:off x="1647825" y="257175"/>
          <a:ext cx="6334125" cy="533400"/>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ゴシック"/>
              <a:ea typeface="ＭＳ ゴシック"/>
              <a:cs typeface="ＭＳ ゴシック"/>
            </a:rPr>
            <a:t>第</a:t>
          </a:r>
          <a:r>
            <a:rPr lang="en-US" cap="none" sz="2400" b="1" i="0" u="none" baseline="0">
              <a:solidFill>
                <a:srgbClr val="000000"/>
              </a:solidFill>
              <a:latin typeface="ＭＳ ゴシック"/>
              <a:ea typeface="ＭＳ ゴシック"/>
              <a:cs typeface="ＭＳ ゴシック"/>
            </a:rPr>
            <a:t>59</a:t>
          </a:r>
          <a:r>
            <a:rPr lang="en-US" cap="none" sz="2400" b="1" i="0" u="none" baseline="0">
              <a:solidFill>
                <a:srgbClr val="000000"/>
              </a:solidFill>
              <a:latin typeface="ＭＳ ゴシック"/>
              <a:ea typeface="ＭＳ ゴシック"/>
              <a:cs typeface="ＭＳ ゴシック"/>
            </a:rPr>
            <a:t>回</a:t>
          </a:r>
          <a:r>
            <a:rPr lang="en-US" cap="none" sz="2400" b="1" i="0" u="none" baseline="0">
              <a:solidFill>
                <a:srgbClr val="000000"/>
              </a:solidFill>
              <a:latin typeface="ＭＳ ゴシック"/>
              <a:ea typeface="ＭＳ ゴシック"/>
              <a:cs typeface="ＭＳ ゴシック"/>
            </a:rPr>
            <a:t> </a:t>
          </a:r>
          <a:r>
            <a:rPr lang="en-US" cap="none" sz="2400" b="1" i="0" u="none" baseline="0">
              <a:solidFill>
                <a:srgbClr val="000000"/>
              </a:solidFill>
              <a:latin typeface="ＭＳ ゴシック"/>
              <a:ea typeface="ＭＳ ゴシック"/>
              <a:cs typeface="ＭＳ ゴシック"/>
            </a:rPr>
            <a:t>大分県中学校総合体育大会申込書</a:t>
          </a:r>
        </a:p>
      </xdr:txBody>
    </xdr:sp>
    <xdr:clientData/>
  </xdr:oneCellAnchor>
  <xdr:twoCellAnchor editAs="absolute">
    <xdr:from>
      <xdr:col>0</xdr:col>
      <xdr:colOff>57150</xdr:colOff>
      <xdr:row>0</xdr:row>
      <xdr:rowOff>209550</xdr:rowOff>
    </xdr:from>
    <xdr:to>
      <xdr:col>2</xdr:col>
      <xdr:colOff>85725</xdr:colOff>
      <xdr:row>2</xdr:row>
      <xdr:rowOff>28575</xdr:rowOff>
    </xdr:to>
    <xdr:pic>
      <xdr:nvPicPr>
        <xdr:cNvPr id="3" name="CommandButton1"/>
        <xdr:cNvPicPr preferRelativeResize="1">
          <a:picLocks noChangeAspect="1"/>
        </xdr:cNvPicPr>
      </xdr:nvPicPr>
      <xdr:blipFill>
        <a:blip r:embed="rId1"/>
        <a:stretch>
          <a:fillRect/>
        </a:stretch>
      </xdr:blipFill>
      <xdr:spPr>
        <a:xfrm>
          <a:off x="57150" y="209550"/>
          <a:ext cx="1190625" cy="333375"/>
        </a:xfrm>
        <a:prstGeom prst="rect">
          <a:avLst/>
        </a:prstGeom>
        <a:noFill/>
        <a:ln w="9525" cmpd="sng">
          <a:noFill/>
        </a:ln>
      </xdr:spPr>
    </xdr:pic>
    <xdr:clientData fPrintsWithSheet="0"/>
  </xdr:twoCellAnchor>
  <xdr:twoCellAnchor editAs="absolute">
    <xdr:from>
      <xdr:col>0</xdr:col>
      <xdr:colOff>57150</xdr:colOff>
      <xdr:row>2</xdr:row>
      <xdr:rowOff>28575</xdr:rowOff>
    </xdr:from>
    <xdr:to>
      <xdr:col>2</xdr:col>
      <xdr:colOff>85725</xdr:colOff>
      <xdr:row>3</xdr:row>
      <xdr:rowOff>104775</xdr:rowOff>
    </xdr:to>
    <xdr:pic>
      <xdr:nvPicPr>
        <xdr:cNvPr id="4" name="CommandButton2"/>
        <xdr:cNvPicPr preferRelativeResize="1">
          <a:picLocks noChangeAspect="1"/>
        </xdr:cNvPicPr>
      </xdr:nvPicPr>
      <xdr:blipFill>
        <a:blip r:embed="rId2"/>
        <a:stretch>
          <a:fillRect/>
        </a:stretch>
      </xdr:blipFill>
      <xdr:spPr>
        <a:xfrm>
          <a:off x="57150" y="542925"/>
          <a:ext cx="1190625" cy="333375"/>
        </a:xfrm>
        <a:prstGeom prst="rect">
          <a:avLst/>
        </a:prstGeom>
        <a:noFill/>
        <a:ln w="9525" cmpd="sng">
          <a:noFill/>
        </a:ln>
      </xdr:spPr>
    </xdr:pic>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0</xdr:colOff>
      <xdr:row>10</xdr:row>
      <xdr:rowOff>19050</xdr:rowOff>
    </xdr:from>
    <xdr:ext cx="190500" cy="219075"/>
    <xdr:sp>
      <xdr:nvSpPr>
        <xdr:cNvPr id="1" name="Rectangle 1"/>
        <xdr:cNvSpPr>
          <a:spLocks noChangeAspect="1"/>
        </xdr:cNvSpPr>
      </xdr:nvSpPr>
      <xdr:spPr>
        <a:xfrm>
          <a:off x="7886700" y="2590800"/>
          <a:ext cx="190500" cy="219075"/>
        </a:xfrm>
        <a:prstGeom prst="rect">
          <a:avLst/>
        </a:prstGeom>
        <a:solidFill>
          <a:srgbClr val="FFFFFF"/>
        </a:solidFill>
        <a:ln w="9525" cmpd="sng">
          <a:solidFill>
            <a:srgbClr val="000000"/>
          </a:solidFill>
          <a:prstDash val="sysDash"/>
          <a:headEnd type="none"/>
          <a:tailEnd type="none"/>
        </a:ln>
      </xdr:spPr>
      <xdr:txBody>
        <a:bodyPr vertOverflow="clip" wrap="square" lIns="18288" tIns="18288" rIns="18288" bIns="18288" anchor="ctr">
          <a:spAutoFit/>
        </a:bodyPr>
        <a:p>
          <a:pPr algn="ctr">
            <a:defRPr/>
          </a:pPr>
          <a:r>
            <a:rPr lang="en-US" cap="none" sz="1100" b="0" i="0" u="none" baseline="0">
              <a:solidFill>
                <a:srgbClr val="969696"/>
              </a:solidFill>
              <a:latin typeface="ＭＳ Ｐゴシック"/>
              <a:ea typeface="ＭＳ Ｐゴシック"/>
              <a:cs typeface="ＭＳ Ｐゴシック"/>
            </a:rPr>
            <a:t>印</a:t>
          </a:r>
        </a:p>
      </xdr:txBody>
    </xdr:sp>
    <xdr:clientData/>
  </xdr:oneCellAnchor>
  <xdr:oneCellAnchor>
    <xdr:from>
      <xdr:col>2</xdr:col>
      <xdr:colOff>485775</xdr:colOff>
      <xdr:row>1</xdr:row>
      <xdr:rowOff>0</xdr:rowOff>
    </xdr:from>
    <xdr:ext cx="6334125" cy="533400"/>
    <xdr:sp>
      <xdr:nvSpPr>
        <xdr:cNvPr id="2" name="Text Box 30"/>
        <xdr:cNvSpPr txBox="1">
          <a:spLocks noChangeArrowheads="1"/>
        </xdr:cNvSpPr>
      </xdr:nvSpPr>
      <xdr:spPr>
        <a:xfrm>
          <a:off x="1647825" y="257175"/>
          <a:ext cx="6334125" cy="533400"/>
        </a:xfrm>
        <a:prstGeom prst="rect">
          <a:avLst/>
        </a:prstGeom>
        <a:noFill/>
        <a:ln w="9525" cmpd="sng">
          <a:noFill/>
        </a:ln>
      </xdr:spPr>
      <xdr:txBody>
        <a:bodyPr vertOverflow="clip" wrap="square" lIns="54864" tIns="32004" rIns="54864" bIns="32004" anchor="ctr"/>
        <a:p>
          <a:pPr algn="ctr">
            <a:defRPr/>
          </a:pPr>
          <a:r>
            <a:rPr lang="en-US" cap="none" sz="2400" b="1" i="0" u="none" baseline="0">
              <a:solidFill>
                <a:srgbClr val="000000"/>
              </a:solidFill>
              <a:latin typeface="ＭＳ ゴシック"/>
              <a:ea typeface="ＭＳ ゴシック"/>
              <a:cs typeface="ＭＳ ゴシック"/>
            </a:rPr>
            <a:t>第</a:t>
          </a:r>
          <a:r>
            <a:rPr lang="en-US" cap="none" sz="2400" b="1" i="0" u="none" baseline="0">
              <a:solidFill>
                <a:srgbClr val="000000"/>
              </a:solidFill>
              <a:latin typeface="ＭＳ ゴシック"/>
              <a:ea typeface="ＭＳ ゴシック"/>
              <a:cs typeface="ＭＳ ゴシック"/>
            </a:rPr>
            <a:t>59</a:t>
          </a:r>
          <a:r>
            <a:rPr lang="en-US" cap="none" sz="2400" b="1" i="0" u="none" baseline="0">
              <a:solidFill>
                <a:srgbClr val="000000"/>
              </a:solidFill>
              <a:latin typeface="ＭＳ ゴシック"/>
              <a:ea typeface="ＭＳ ゴシック"/>
              <a:cs typeface="ＭＳ ゴシック"/>
            </a:rPr>
            <a:t>回</a:t>
          </a:r>
          <a:r>
            <a:rPr lang="en-US" cap="none" sz="2400" b="1" i="0" u="none" baseline="0">
              <a:solidFill>
                <a:srgbClr val="000000"/>
              </a:solidFill>
              <a:latin typeface="ＭＳ ゴシック"/>
              <a:ea typeface="ＭＳ ゴシック"/>
              <a:cs typeface="ＭＳ ゴシック"/>
            </a:rPr>
            <a:t> </a:t>
          </a:r>
          <a:r>
            <a:rPr lang="en-US" cap="none" sz="2400" b="1" i="0" u="none" baseline="0">
              <a:solidFill>
                <a:srgbClr val="000000"/>
              </a:solidFill>
              <a:latin typeface="ＭＳ ゴシック"/>
              <a:ea typeface="ＭＳ ゴシック"/>
              <a:cs typeface="ＭＳ ゴシック"/>
            </a:rPr>
            <a:t>大分県中学校総合体育大会申込書</a:t>
          </a:r>
        </a:p>
      </xdr:txBody>
    </xdr:sp>
    <xdr:clientData/>
  </xdr:oneCellAnchor>
  <xdr:twoCellAnchor editAs="absolute">
    <xdr:from>
      <xdr:col>0</xdr:col>
      <xdr:colOff>57150</xdr:colOff>
      <xdr:row>0</xdr:row>
      <xdr:rowOff>209550</xdr:rowOff>
    </xdr:from>
    <xdr:to>
      <xdr:col>2</xdr:col>
      <xdr:colOff>85725</xdr:colOff>
      <xdr:row>2</xdr:row>
      <xdr:rowOff>28575</xdr:rowOff>
    </xdr:to>
    <xdr:pic>
      <xdr:nvPicPr>
        <xdr:cNvPr id="3" name="CommandButton1"/>
        <xdr:cNvPicPr preferRelativeResize="1">
          <a:picLocks noChangeAspect="1"/>
        </xdr:cNvPicPr>
      </xdr:nvPicPr>
      <xdr:blipFill>
        <a:blip r:embed="rId1"/>
        <a:stretch>
          <a:fillRect/>
        </a:stretch>
      </xdr:blipFill>
      <xdr:spPr>
        <a:xfrm>
          <a:off x="57150" y="209550"/>
          <a:ext cx="1190625" cy="333375"/>
        </a:xfrm>
        <a:prstGeom prst="rect">
          <a:avLst/>
        </a:prstGeom>
        <a:noFill/>
        <a:ln w="9525" cmpd="sng">
          <a:noFill/>
        </a:ln>
      </xdr:spPr>
    </xdr:pic>
    <xdr:clientData fPrintsWithSheet="0"/>
  </xdr:twoCellAnchor>
  <xdr:twoCellAnchor editAs="absolute">
    <xdr:from>
      <xdr:col>0</xdr:col>
      <xdr:colOff>57150</xdr:colOff>
      <xdr:row>2</xdr:row>
      <xdr:rowOff>28575</xdr:rowOff>
    </xdr:from>
    <xdr:to>
      <xdr:col>2</xdr:col>
      <xdr:colOff>85725</xdr:colOff>
      <xdr:row>3</xdr:row>
      <xdr:rowOff>104775</xdr:rowOff>
    </xdr:to>
    <xdr:pic>
      <xdr:nvPicPr>
        <xdr:cNvPr id="4" name="CommandButton3"/>
        <xdr:cNvPicPr preferRelativeResize="1">
          <a:picLocks noChangeAspect="1"/>
        </xdr:cNvPicPr>
      </xdr:nvPicPr>
      <xdr:blipFill>
        <a:blip r:embed="rId2"/>
        <a:stretch>
          <a:fillRect/>
        </a:stretch>
      </xdr:blipFill>
      <xdr:spPr>
        <a:xfrm>
          <a:off x="57150" y="542925"/>
          <a:ext cx="1190625" cy="333375"/>
        </a:xfrm>
        <a:prstGeom prst="rect">
          <a:avLst/>
        </a:prstGeom>
        <a:noFill/>
        <a:ln w="9525" cmpd="sng">
          <a:noFill/>
        </a:ln>
      </xdr:spPr>
    </xdr:pic>
    <xdr:clientData fPrintsWithSheet="0"/>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76200</xdr:colOff>
      <xdr:row>0</xdr:row>
      <xdr:rowOff>28575</xdr:rowOff>
    </xdr:from>
    <xdr:to>
      <xdr:col>27</xdr:col>
      <xdr:colOff>104775</xdr:colOff>
      <xdr:row>0</xdr:row>
      <xdr:rowOff>361950</xdr:rowOff>
    </xdr:to>
    <xdr:pic>
      <xdr:nvPicPr>
        <xdr:cNvPr id="1" name="CommandButton1"/>
        <xdr:cNvPicPr preferRelativeResize="1">
          <a:picLocks noChangeAspect="1"/>
        </xdr:cNvPicPr>
      </xdr:nvPicPr>
      <xdr:blipFill>
        <a:blip r:embed="rId1"/>
        <a:stretch>
          <a:fillRect/>
        </a:stretch>
      </xdr:blipFill>
      <xdr:spPr>
        <a:xfrm>
          <a:off x="16621125" y="28575"/>
          <a:ext cx="1190625" cy="333375"/>
        </a:xfrm>
        <a:prstGeom prst="rect">
          <a:avLst/>
        </a:prstGeom>
        <a:noFill/>
        <a:ln w="9525" cmpd="sng">
          <a:noFill/>
        </a:ln>
      </xdr:spPr>
    </xdr:pic>
    <xdr:clientData fPrintsWithSheet="0"/>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25</xdr:col>
      <xdr:colOff>76200</xdr:colOff>
      <xdr:row>0</xdr:row>
      <xdr:rowOff>28575</xdr:rowOff>
    </xdr:from>
    <xdr:to>
      <xdr:col>27</xdr:col>
      <xdr:colOff>104775</xdr:colOff>
      <xdr:row>0</xdr:row>
      <xdr:rowOff>361950</xdr:rowOff>
    </xdr:to>
    <xdr:pic>
      <xdr:nvPicPr>
        <xdr:cNvPr id="1" name="CommandButton1"/>
        <xdr:cNvPicPr preferRelativeResize="1">
          <a:picLocks noChangeAspect="1"/>
        </xdr:cNvPicPr>
      </xdr:nvPicPr>
      <xdr:blipFill>
        <a:blip r:embed="rId1"/>
        <a:stretch>
          <a:fillRect/>
        </a:stretch>
      </xdr:blipFill>
      <xdr:spPr>
        <a:xfrm>
          <a:off x="16621125" y="28575"/>
          <a:ext cx="1190625" cy="333375"/>
        </a:xfrm>
        <a:prstGeom prst="rect">
          <a:avLst/>
        </a:prstGeom>
        <a:noFill/>
        <a:ln w="9525" cmpd="sng">
          <a:noFill/>
        </a:ln>
      </xdr:spPr>
    </xdr:pic>
    <xdr:clientData fPrintsWithSheet="0"/>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3</xdr:row>
      <xdr:rowOff>28575</xdr:rowOff>
    </xdr:from>
    <xdr:ext cx="1190625" cy="381000"/>
    <xdr:sp>
      <xdr:nvSpPr>
        <xdr:cNvPr id="1" name="AutoShape 1"/>
        <xdr:cNvSpPr>
          <a:spLocks/>
        </xdr:cNvSpPr>
      </xdr:nvSpPr>
      <xdr:spPr>
        <a:xfrm>
          <a:off x="228600" y="685800"/>
          <a:ext cx="1190625" cy="381000"/>
        </a:xfrm>
        <a:prstGeom prst="round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2000" b="1" i="0" u="none" baseline="0">
              <a:solidFill>
                <a:srgbClr val="000000"/>
              </a:solidFill>
              <a:latin typeface="ＭＳ Ｐゴシック"/>
              <a:ea typeface="ＭＳ Ｐゴシック"/>
              <a:cs typeface="ＭＳ Ｐゴシック"/>
            </a:rPr>
            <a:t>陸上競技</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Sheet4">
    <tabColor indexed="13"/>
  </sheetPr>
  <dimension ref="A1:T41"/>
  <sheetViews>
    <sheetView tabSelected="1" zoomScalePageLayoutView="0" workbookViewId="0" topLeftCell="A1">
      <selection activeCell="B2" sqref="B2:K3"/>
    </sheetView>
  </sheetViews>
  <sheetFormatPr defaultColWidth="9.00390625" defaultRowHeight="24" customHeight="1"/>
  <cols>
    <col min="1" max="1" width="7.625" style="1" customWidth="1"/>
    <col min="2" max="11" width="10.625" style="1" customWidth="1"/>
    <col min="12" max="12" width="7.625" style="1" customWidth="1"/>
    <col min="13" max="16" width="7.875" style="1" customWidth="1"/>
    <col min="17" max="17" width="3.875" style="10" customWidth="1"/>
    <col min="18" max="18" width="12.125" style="10" bestFit="1" customWidth="1"/>
    <col min="19" max="19" width="3.50390625" style="10" bestFit="1" customWidth="1"/>
    <col min="20" max="20" width="13.125" style="10" bestFit="1" customWidth="1"/>
    <col min="21" max="16384" width="9.00390625" style="10" customWidth="1"/>
  </cols>
  <sheetData>
    <row r="1" spans="1:16" ht="9" customHeight="1" thickBot="1">
      <c r="A1" s="8"/>
      <c r="B1" s="8"/>
      <c r="C1" s="8"/>
      <c r="D1" s="8"/>
      <c r="E1" s="8"/>
      <c r="F1" s="8"/>
      <c r="G1" s="8"/>
      <c r="H1" s="8"/>
      <c r="I1" s="8"/>
      <c r="J1" s="8"/>
      <c r="K1" s="8"/>
      <c r="L1" s="8"/>
      <c r="M1" s="8"/>
      <c r="N1" s="8"/>
      <c r="O1" s="8"/>
      <c r="P1" s="8"/>
    </row>
    <row r="2" spans="1:16" ht="21" customHeight="1">
      <c r="A2" s="8"/>
      <c r="B2" s="342" t="s">
        <v>582</v>
      </c>
      <c r="C2" s="343"/>
      <c r="D2" s="343"/>
      <c r="E2" s="343"/>
      <c r="F2" s="343"/>
      <c r="G2" s="343"/>
      <c r="H2" s="343"/>
      <c r="I2" s="343"/>
      <c r="J2" s="343"/>
      <c r="K2" s="344"/>
      <c r="L2" s="8"/>
      <c r="M2" s="8"/>
      <c r="N2" s="8"/>
      <c r="O2" s="8"/>
      <c r="P2" s="8"/>
    </row>
    <row r="3" spans="1:16" ht="21" customHeight="1" thickBot="1">
      <c r="A3" s="8"/>
      <c r="B3" s="345"/>
      <c r="C3" s="346"/>
      <c r="D3" s="346"/>
      <c r="E3" s="346"/>
      <c r="F3" s="346"/>
      <c r="G3" s="346"/>
      <c r="H3" s="346"/>
      <c r="I3" s="346"/>
      <c r="J3" s="346"/>
      <c r="K3" s="347"/>
      <c r="L3" s="8"/>
      <c r="M3" s="8"/>
      <c r="N3" s="8"/>
      <c r="O3" s="8"/>
      <c r="P3" s="8"/>
    </row>
    <row r="4" spans="1:16" ht="21" customHeight="1" thickBot="1">
      <c r="A4" s="8"/>
      <c r="B4" s="9"/>
      <c r="C4" s="9"/>
      <c r="D4" s="34"/>
      <c r="E4" s="35" t="s">
        <v>129</v>
      </c>
      <c r="F4" s="9"/>
      <c r="G4" s="9"/>
      <c r="H4" s="9"/>
      <c r="I4" s="9"/>
      <c r="J4" s="35" t="s">
        <v>130</v>
      </c>
      <c r="K4" s="9"/>
      <c r="L4" s="9"/>
      <c r="M4" s="9"/>
      <c r="N4" s="9"/>
      <c r="O4" s="9"/>
      <c r="P4" s="9"/>
    </row>
    <row r="5" spans="1:16" ht="21" customHeight="1" thickBot="1">
      <c r="A5" s="8"/>
      <c r="B5" s="9"/>
      <c r="C5" s="16" t="s">
        <v>73</v>
      </c>
      <c r="D5" s="348" t="s">
        <v>172</v>
      </c>
      <c r="E5" s="349"/>
      <c r="F5" s="350" t="s">
        <v>63</v>
      </c>
      <c r="G5" s="350"/>
      <c r="H5" s="16" t="s">
        <v>86</v>
      </c>
      <c r="I5" s="351"/>
      <c r="J5" s="352"/>
      <c r="K5" s="9"/>
      <c r="L5" s="9"/>
      <c r="M5" s="9"/>
      <c r="N5" s="9"/>
      <c r="O5" s="9"/>
      <c r="P5" s="9"/>
    </row>
    <row r="6" spans="1:16" ht="21" customHeight="1" thickBot="1">
      <c r="A6" s="8"/>
      <c r="B6" s="9"/>
      <c r="C6" s="9"/>
      <c r="D6" s="9"/>
      <c r="E6" s="9"/>
      <c r="F6" s="9"/>
      <c r="G6" s="9"/>
      <c r="H6" s="9"/>
      <c r="I6" s="9"/>
      <c r="J6" s="9"/>
      <c r="K6" s="9"/>
      <c r="L6" s="9"/>
      <c r="M6" s="9"/>
      <c r="N6" s="9"/>
      <c r="O6" s="9"/>
      <c r="P6" s="9"/>
    </row>
    <row r="7" spans="1:16" ht="21" customHeight="1" thickBot="1">
      <c r="A7" s="8"/>
      <c r="B7" s="354" t="s">
        <v>136</v>
      </c>
      <c r="C7" s="338" t="s">
        <v>75</v>
      </c>
      <c r="D7" s="339"/>
      <c r="E7" s="332"/>
      <c r="F7" s="333"/>
      <c r="G7" s="340" t="s">
        <v>131</v>
      </c>
      <c r="H7" s="341"/>
      <c r="I7" s="335"/>
      <c r="J7" s="336"/>
      <c r="K7" s="353" t="s">
        <v>135</v>
      </c>
      <c r="L7" s="9"/>
      <c r="M7" s="9"/>
      <c r="N7" s="236"/>
      <c r="O7" s="236"/>
      <c r="P7" s="9"/>
    </row>
    <row r="8" spans="1:16" ht="6" customHeight="1" thickBot="1">
      <c r="A8" s="8"/>
      <c r="B8" s="354"/>
      <c r="C8" s="8"/>
      <c r="D8" s="8"/>
      <c r="E8" s="8"/>
      <c r="F8" s="8"/>
      <c r="G8" s="8"/>
      <c r="H8" s="8"/>
      <c r="I8" s="8"/>
      <c r="J8" s="8"/>
      <c r="K8" s="353"/>
      <c r="L8" s="9"/>
      <c r="M8" s="9"/>
      <c r="N8" s="9"/>
      <c r="O8" s="9"/>
      <c r="P8" s="9"/>
    </row>
    <row r="9" spans="1:16" ht="21" customHeight="1" thickBot="1">
      <c r="A9" s="8"/>
      <c r="B9" s="354"/>
      <c r="C9" s="338" t="s">
        <v>85</v>
      </c>
      <c r="D9" s="339"/>
      <c r="E9" s="332"/>
      <c r="F9" s="333"/>
      <c r="G9" s="340" t="s">
        <v>85</v>
      </c>
      <c r="H9" s="341"/>
      <c r="I9" s="335"/>
      <c r="J9" s="336"/>
      <c r="K9" s="353"/>
      <c r="L9" s="8"/>
      <c r="M9" s="8"/>
      <c r="N9" s="8"/>
      <c r="O9" s="8"/>
      <c r="P9" s="8"/>
    </row>
    <row r="10" spans="1:16" ht="6" customHeight="1" thickBot="1">
      <c r="A10" s="8"/>
      <c r="B10" s="354"/>
      <c r="C10" s="8"/>
      <c r="D10" s="8"/>
      <c r="E10" s="8"/>
      <c r="F10" s="8"/>
      <c r="G10" s="8"/>
      <c r="H10" s="8"/>
      <c r="I10" s="8"/>
      <c r="J10" s="8"/>
      <c r="K10" s="353"/>
      <c r="L10" s="8"/>
      <c r="M10" s="8"/>
      <c r="N10" s="8"/>
      <c r="O10" s="8"/>
      <c r="P10" s="8"/>
    </row>
    <row r="11" spans="1:16" ht="21" customHeight="1" thickBot="1">
      <c r="A11" s="8"/>
      <c r="B11" s="354"/>
      <c r="C11" s="338" t="s">
        <v>329</v>
      </c>
      <c r="D11" s="339"/>
      <c r="E11" s="332"/>
      <c r="F11" s="333"/>
      <c r="G11" s="338" t="s">
        <v>329</v>
      </c>
      <c r="H11" s="339"/>
      <c r="I11" s="332"/>
      <c r="J11" s="333"/>
      <c r="K11" s="353"/>
      <c r="L11" s="8"/>
      <c r="M11" s="8"/>
      <c r="N11" s="8"/>
      <c r="O11" s="8"/>
      <c r="P11" s="8"/>
    </row>
    <row r="12" spans="1:16" ht="6" customHeight="1" thickBot="1">
      <c r="A12" s="8"/>
      <c r="B12" s="354"/>
      <c r="C12" s="8"/>
      <c r="D12" s="8"/>
      <c r="E12" s="8"/>
      <c r="F12" s="8"/>
      <c r="G12" s="8"/>
      <c r="H12" s="8"/>
      <c r="I12" s="8"/>
      <c r="J12" s="8"/>
      <c r="K12" s="353"/>
      <c r="L12" s="8"/>
      <c r="M12" s="8"/>
      <c r="N12" s="8"/>
      <c r="O12" s="8"/>
      <c r="P12" s="8"/>
    </row>
    <row r="13" spans="1:16" ht="21" customHeight="1" thickBot="1">
      <c r="A13" s="8"/>
      <c r="B13" s="354"/>
      <c r="C13" s="337" t="s">
        <v>76</v>
      </c>
      <c r="D13" s="334"/>
      <c r="E13" s="330"/>
      <c r="F13" s="331"/>
      <c r="G13" s="334" t="s">
        <v>77</v>
      </c>
      <c r="H13" s="334"/>
      <c r="I13" s="330"/>
      <c r="J13" s="331"/>
      <c r="K13" s="353"/>
      <c r="L13" s="8"/>
      <c r="M13" s="8"/>
      <c r="N13" s="8"/>
      <c r="O13" s="8"/>
      <c r="P13" s="8"/>
    </row>
    <row r="14" spans="1:16" ht="6" customHeight="1" thickBot="1">
      <c r="A14" s="8"/>
      <c r="B14" s="354"/>
      <c r="C14" s="8"/>
      <c r="D14" s="8"/>
      <c r="E14" s="8"/>
      <c r="F14" s="8"/>
      <c r="G14" s="8"/>
      <c r="H14" s="8"/>
      <c r="I14" s="8"/>
      <c r="J14" s="8"/>
      <c r="K14" s="353"/>
      <c r="L14" s="8"/>
      <c r="M14" s="8"/>
      <c r="N14" s="8"/>
      <c r="O14" s="8"/>
      <c r="P14" s="8"/>
    </row>
    <row r="15" spans="1:16" ht="21" customHeight="1" thickBot="1">
      <c r="A15" s="8"/>
      <c r="B15" s="354"/>
      <c r="C15" s="337" t="s">
        <v>132</v>
      </c>
      <c r="D15" s="334"/>
      <c r="E15" s="36"/>
      <c r="F15" s="37" t="s">
        <v>134</v>
      </c>
      <c r="G15" s="334" t="s">
        <v>133</v>
      </c>
      <c r="H15" s="334"/>
      <c r="I15" s="36"/>
      <c r="J15" s="37" t="s">
        <v>134</v>
      </c>
      <c r="K15" s="353"/>
      <c r="L15" s="8"/>
      <c r="M15" s="8"/>
      <c r="N15" s="8"/>
      <c r="O15" s="8"/>
      <c r="P15" s="8"/>
    </row>
    <row r="16" spans="1:16" ht="6" customHeight="1" thickBot="1">
      <c r="A16" s="8"/>
      <c r="B16" s="8"/>
      <c r="C16" s="8"/>
      <c r="D16" s="8"/>
      <c r="E16" s="8"/>
      <c r="F16" s="8"/>
      <c r="G16" s="8"/>
      <c r="H16" s="8"/>
      <c r="I16" s="8"/>
      <c r="J16" s="8"/>
      <c r="K16" s="8"/>
      <c r="L16" s="8"/>
      <c r="M16" s="8"/>
      <c r="N16" s="8"/>
      <c r="O16" s="8"/>
      <c r="P16" s="8"/>
    </row>
    <row r="17" spans="1:16" ht="21" customHeight="1" thickBot="1">
      <c r="A17" s="8"/>
      <c r="B17" s="8"/>
      <c r="C17" s="8"/>
      <c r="D17" s="8"/>
      <c r="E17" s="8"/>
      <c r="F17" s="8"/>
      <c r="G17" s="337" t="s">
        <v>74</v>
      </c>
      <c r="H17" s="334"/>
      <c r="I17" s="330"/>
      <c r="J17" s="331"/>
      <c r="K17" s="8"/>
      <c r="L17" s="8"/>
      <c r="M17" s="8"/>
      <c r="N17" s="8"/>
      <c r="O17" s="8"/>
      <c r="P17" s="8"/>
    </row>
    <row r="18" spans="1:16" ht="6" customHeight="1">
      <c r="A18" s="8"/>
      <c r="B18" s="8"/>
      <c r="C18" s="8"/>
      <c r="D18" s="8"/>
      <c r="E18" s="8"/>
      <c r="F18" s="8"/>
      <c r="G18" s="8"/>
      <c r="H18" s="8"/>
      <c r="I18" s="8"/>
      <c r="J18" s="8"/>
      <c r="K18" s="8"/>
      <c r="L18" s="8"/>
      <c r="M18" s="8"/>
      <c r="N18" s="8"/>
      <c r="O18" s="8"/>
      <c r="P18" s="8"/>
    </row>
    <row r="19" spans="1:20" ht="15" customHeight="1">
      <c r="A19" s="8"/>
      <c r="B19" s="8"/>
      <c r="C19" s="46" t="s">
        <v>139</v>
      </c>
      <c r="D19" s="8"/>
      <c r="E19" s="8"/>
      <c r="F19" s="8"/>
      <c r="G19" s="8"/>
      <c r="H19" s="8"/>
      <c r="I19" s="8"/>
      <c r="J19" s="8"/>
      <c r="K19" s="8"/>
      <c r="L19" s="9"/>
      <c r="M19" s="9"/>
      <c r="N19" s="9"/>
      <c r="O19" s="9"/>
      <c r="P19" s="9"/>
      <c r="Q19" s="11" t="s">
        <v>82</v>
      </c>
      <c r="R19" s="12" t="s">
        <v>83</v>
      </c>
      <c r="S19" s="11" t="s">
        <v>82</v>
      </c>
      <c r="T19" s="17" t="s">
        <v>94</v>
      </c>
    </row>
    <row r="20" spans="1:20" ht="6" customHeight="1" thickBot="1">
      <c r="A20" s="8"/>
      <c r="B20" s="8"/>
      <c r="C20" s="8"/>
      <c r="D20" s="8"/>
      <c r="E20" s="8"/>
      <c r="F20" s="8"/>
      <c r="G20" s="8"/>
      <c r="H20" s="8"/>
      <c r="I20" s="8"/>
      <c r="J20" s="8"/>
      <c r="K20" s="8"/>
      <c r="L20" s="9"/>
      <c r="M20" s="9"/>
      <c r="N20" s="9"/>
      <c r="O20" s="9"/>
      <c r="P20" s="9"/>
      <c r="Q20" s="13">
        <v>0</v>
      </c>
      <c r="R20" s="13" t="s">
        <v>84</v>
      </c>
      <c r="S20" s="13">
        <v>0</v>
      </c>
      <c r="T20" s="13" t="s">
        <v>84</v>
      </c>
    </row>
    <row r="21" spans="1:20" ht="21" customHeight="1">
      <c r="A21" s="8"/>
      <c r="B21" s="8"/>
      <c r="C21" s="19" t="s">
        <v>78</v>
      </c>
      <c r="D21" s="28"/>
      <c r="E21" s="20" t="s">
        <v>79</v>
      </c>
      <c r="F21" s="28"/>
      <c r="G21" s="21" t="s">
        <v>123</v>
      </c>
      <c r="H21" s="28"/>
      <c r="I21" s="20" t="s">
        <v>124</v>
      </c>
      <c r="J21" s="31"/>
      <c r="K21" s="9"/>
      <c r="L21" s="8"/>
      <c r="M21" s="8"/>
      <c r="N21" s="8"/>
      <c r="O21" s="8"/>
      <c r="P21" s="8"/>
      <c r="Q21" s="14">
        <v>1</v>
      </c>
      <c r="R21" s="14" t="s">
        <v>169</v>
      </c>
      <c r="S21" s="14">
        <v>1</v>
      </c>
      <c r="T21" s="13" t="s">
        <v>95</v>
      </c>
    </row>
    <row r="22" spans="1:20" ht="21" customHeight="1">
      <c r="A22" s="8"/>
      <c r="B22" s="9"/>
      <c r="C22" s="22" t="s">
        <v>80</v>
      </c>
      <c r="D22" s="29"/>
      <c r="E22" s="23" t="s">
        <v>81</v>
      </c>
      <c r="F22" s="29"/>
      <c r="G22" s="24" t="s">
        <v>125</v>
      </c>
      <c r="H22" s="29"/>
      <c r="I22" s="23" t="s">
        <v>126</v>
      </c>
      <c r="J22" s="32"/>
      <c r="K22" s="9"/>
      <c r="L22" s="8"/>
      <c r="M22" s="8"/>
      <c r="N22" s="8"/>
      <c r="O22" s="8"/>
      <c r="P22" s="8"/>
      <c r="Q22" s="13">
        <v>2</v>
      </c>
      <c r="R22" s="14" t="s">
        <v>170</v>
      </c>
      <c r="S22" s="13">
        <v>2</v>
      </c>
      <c r="T22" s="13" t="s">
        <v>96</v>
      </c>
    </row>
    <row r="23" spans="1:20" ht="21" customHeight="1">
      <c r="A23" s="8"/>
      <c r="B23" s="8"/>
      <c r="C23" s="22" t="s">
        <v>117</v>
      </c>
      <c r="D23" s="29"/>
      <c r="E23" s="23" t="s">
        <v>118</v>
      </c>
      <c r="F23" s="29"/>
      <c r="G23" s="24" t="s">
        <v>127</v>
      </c>
      <c r="H23" s="29"/>
      <c r="I23" s="23" t="s">
        <v>128</v>
      </c>
      <c r="J23" s="32"/>
      <c r="K23" s="8"/>
      <c r="L23" s="8"/>
      <c r="M23" s="8"/>
      <c r="N23" s="8"/>
      <c r="O23" s="8"/>
      <c r="P23" s="8"/>
      <c r="Q23" s="13">
        <v>3</v>
      </c>
      <c r="R23" s="14" t="s">
        <v>171</v>
      </c>
      <c r="S23" s="13">
        <v>3</v>
      </c>
      <c r="T23" s="13" t="s">
        <v>97</v>
      </c>
    </row>
    <row r="24" spans="1:20" ht="21" customHeight="1">
      <c r="A24" s="8"/>
      <c r="B24" s="8"/>
      <c r="C24" s="22" t="s">
        <v>119</v>
      </c>
      <c r="D24" s="40"/>
      <c r="E24" s="23" t="s">
        <v>120</v>
      </c>
      <c r="F24" s="40"/>
      <c r="G24" s="24" t="s">
        <v>140</v>
      </c>
      <c r="H24" s="40"/>
      <c r="I24" s="23" t="s">
        <v>142</v>
      </c>
      <c r="J24" s="41"/>
      <c r="K24" s="8"/>
      <c r="L24" s="8"/>
      <c r="M24" s="8"/>
      <c r="N24" s="8"/>
      <c r="O24" s="8"/>
      <c r="P24" s="8"/>
      <c r="Q24" s="13">
        <v>4</v>
      </c>
      <c r="R24" s="14" t="s">
        <v>172</v>
      </c>
      <c r="S24" s="13">
        <v>4</v>
      </c>
      <c r="T24" s="13" t="s">
        <v>98</v>
      </c>
    </row>
    <row r="25" spans="1:20" ht="21" customHeight="1" thickBot="1">
      <c r="A25" s="8"/>
      <c r="B25" s="8"/>
      <c r="C25" s="25" t="s">
        <v>121</v>
      </c>
      <c r="D25" s="30"/>
      <c r="E25" s="26" t="s">
        <v>122</v>
      </c>
      <c r="F25" s="30"/>
      <c r="G25" s="27" t="s">
        <v>141</v>
      </c>
      <c r="H25" s="30"/>
      <c r="I25" s="26" t="s">
        <v>143</v>
      </c>
      <c r="J25" s="33"/>
      <c r="K25" s="8"/>
      <c r="L25" s="8"/>
      <c r="M25" s="8"/>
      <c r="N25" s="8"/>
      <c r="O25" s="8"/>
      <c r="P25" s="8"/>
      <c r="Q25" s="13">
        <v>5</v>
      </c>
      <c r="R25" s="14" t="s">
        <v>173</v>
      </c>
      <c r="S25" s="13">
        <v>5</v>
      </c>
      <c r="T25" s="13" t="s">
        <v>99</v>
      </c>
    </row>
    <row r="26" spans="1:20" ht="9" customHeight="1">
      <c r="A26" s="8"/>
      <c r="B26" s="8"/>
      <c r="C26" s="8"/>
      <c r="D26" s="8"/>
      <c r="E26" s="8"/>
      <c r="F26" s="8"/>
      <c r="G26" s="8"/>
      <c r="H26" s="8"/>
      <c r="I26" s="8"/>
      <c r="J26" s="8"/>
      <c r="K26" s="8"/>
      <c r="L26" s="8"/>
      <c r="M26" s="8"/>
      <c r="N26" s="8"/>
      <c r="O26" s="8"/>
      <c r="P26" s="8"/>
      <c r="Q26" s="13">
        <v>6</v>
      </c>
      <c r="R26" s="14" t="s">
        <v>174</v>
      </c>
      <c r="S26" s="13">
        <v>6</v>
      </c>
      <c r="T26" s="13" t="s">
        <v>100</v>
      </c>
    </row>
    <row r="27" spans="17:20" ht="9" customHeight="1">
      <c r="Q27" s="13">
        <v>7</v>
      </c>
      <c r="R27" s="14" t="s">
        <v>175</v>
      </c>
      <c r="S27" s="13">
        <v>7</v>
      </c>
      <c r="T27" s="13" t="s">
        <v>101</v>
      </c>
    </row>
    <row r="28" spans="17:20" ht="24" customHeight="1">
      <c r="Q28" s="13">
        <v>8</v>
      </c>
      <c r="R28" s="14"/>
      <c r="S28" s="13">
        <v>8</v>
      </c>
      <c r="T28" s="13" t="s">
        <v>102</v>
      </c>
    </row>
    <row r="29" spans="17:20" ht="24" customHeight="1">
      <c r="Q29" s="13">
        <v>9</v>
      </c>
      <c r="R29" s="14" t="s">
        <v>221</v>
      </c>
      <c r="S29" s="13">
        <v>9</v>
      </c>
      <c r="T29" s="13" t="s">
        <v>103</v>
      </c>
    </row>
    <row r="30" spans="17:20" ht="24" customHeight="1">
      <c r="Q30" s="13">
        <v>10</v>
      </c>
      <c r="R30" s="14" t="s">
        <v>176</v>
      </c>
      <c r="S30" s="13">
        <v>10</v>
      </c>
      <c r="T30" s="13" t="s">
        <v>168</v>
      </c>
    </row>
    <row r="31" spans="17:20" ht="24" customHeight="1">
      <c r="Q31" s="13">
        <v>11</v>
      </c>
      <c r="R31" s="14" t="s">
        <v>177</v>
      </c>
      <c r="S31" s="13">
        <v>11</v>
      </c>
      <c r="T31" s="13" t="s">
        <v>104</v>
      </c>
    </row>
    <row r="32" spans="17:20" ht="24" customHeight="1">
      <c r="Q32" s="13">
        <v>12</v>
      </c>
      <c r="R32" s="14" t="s">
        <v>178</v>
      </c>
      <c r="S32" s="13">
        <v>12</v>
      </c>
      <c r="T32" s="13" t="s">
        <v>105</v>
      </c>
    </row>
    <row r="33" spans="17:20" ht="24" customHeight="1">
      <c r="Q33" s="13">
        <v>13</v>
      </c>
      <c r="R33" s="14" t="s">
        <v>179</v>
      </c>
      <c r="S33" s="13">
        <v>13</v>
      </c>
      <c r="T33" s="13" t="s">
        <v>106</v>
      </c>
    </row>
    <row r="34" spans="17:20" ht="24" customHeight="1">
      <c r="Q34" s="13">
        <v>14</v>
      </c>
      <c r="R34" s="14" t="s">
        <v>180</v>
      </c>
      <c r="S34" s="13">
        <v>14</v>
      </c>
      <c r="T34" s="13" t="s">
        <v>107</v>
      </c>
    </row>
    <row r="35" spans="17:20" ht="24" customHeight="1">
      <c r="Q35" s="13">
        <v>15</v>
      </c>
      <c r="R35" s="14" t="s">
        <v>181</v>
      </c>
      <c r="S35" s="13">
        <v>15</v>
      </c>
      <c r="T35" s="13" t="s">
        <v>108</v>
      </c>
    </row>
    <row r="36" spans="17:20" ht="24" customHeight="1">
      <c r="Q36" s="13">
        <v>16</v>
      </c>
      <c r="R36" s="14" t="s">
        <v>182</v>
      </c>
      <c r="S36" s="13">
        <v>16</v>
      </c>
      <c r="T36" s="13" t="s">
        <v>109</v>
      </c>
    </row>
    <row r="37" spans="17:20" ht="24" customHeight="1">
      <c r="Q37" s="13">
        <v>17</v>
      </c>
      <c r="R37" s="14" t="s">
        <v>183</v>
      </c>
      <c r="S37" s="13">
        <v>17</v>
      </c>
      <c r="T37" s="13" t="s">
        <v>110</v>
      </c>
    </row>
    <row r="38" spans="17:20" ht="24" customHeight="1">
      <c r="Q38" s="14"/>
      <c r="R38" s="14"/>
      <c r="S38" s="13">
        <v>18</v>
      </c>
      <c r="T38" s="13" t="s">
        <v>111</v>
      </c>
    </row>
    <row r="39" spans="17:20" ht="24" customHeight="1">
      <c r="Q39" s="13"/>
      <c r="R39" s="14"/>
      <c r="S39" s="13">
        <v>19</v>
      </c>
      <c r="T39" s="13" t="s">
        <v>112</v>
      </c>
    </row>
    <row r="40" spans="17:18" ht="24" customHeight="1">
      <c r="Q40" s="15"/>
      <c r="R40" s="13"/>
    </row>
    <row r="41" ht="24" customHeight="1">
      <c r="R41" s="15"/>
    </row>
  </sheetData>
  <sheetProtection selectLockedCells="1"/>
  <mergeCells count="26">
    <mergeCell ref="B2:K3"/>
    <mergeCell ref="D5:E5"/>
    <mergeCell ref="F5:G5"/>
    <mergeCell ref="I5:J5"/>
    <mergeCell ref="K7:K15"/>
    <mergeCell ref="B7:B15"/>
    <mergeCell ref="C11:D11"/>
    <mergeCell ref="E11:F11"/>
    <mergeCell ref="G11:H11"/>
    <mergeCell ref="I11:J11"/>
    <mergeCell ref="C13:D13"/>
    <mergeCell ref="C9:D9"/>
    <mergeCell ref="G7:H7"/>
    <mergeCell ref="G17:H17"/>
    <mergeCell ref="E7:F7"/>
    <mergeCell ref="E13:F13"/>
    <mergeCell ref="C7:D7"/>
    <mergeCell ref="C15:D15"/>
    <mergeCell ref="G9:H9"/>
    <mergeCell ref="I17:J17"/>
    <mergeCell ref="E9:F9"/>
    <mergeCell ref="G15:H15"/>
    <mergeCell ref="I7:J7"/>
    <mergeCell ref="G13:H13"/>
    <mergeCell ref="I13:J13"/>
    <mergeCell ref="I9:J9"/>
  </mergeCells>
  <dataValidations count="5">
    <dataValidation allowBlank="1" showInputMessage="1" showErrorMessage="1" imeMode="on" sqref="I17:J17 I5:J5 E7:F7 E9:F9 E13:F13 I7:J7 I9:J9 I13:J13 H21:H25 D21:D25"/>
    <dataValidation allowBlank="1" showInputMessage="1" showErrorMessage="1" imeMode="off" sqref="E15 I15"/>
    <dataValidation type="list" allowBlank="1" showInputMessage="1" showErrorMessage="1" imeMode="on" sqref="F21:F25 J21:J25">
      <formula1>$T$20:$T$39</formula1>
    </dataValidation>
    <dataValidation type="list" allowBlank="1" showInputMessage="1" showErrorMessage="1" imeMode="on" sqref="D5:E5">
      <formula1>$R$20:$R$37</formula1>
    </dataValidation>
    <dataValidation allowBlank="1" showInputMessage="1" showErrorMessage="1" imeMode="disabled" sqref="E11:F11 I11:J11"/>
  </dataValidations>
  <printOptions horizontalCentered="1" verticalCentered="1"/>
  <pageMargins left="0.3937007874015748" right="0.3937007874015748" top="0.5905511811023623" bottom="0.5905511811023623" header="0.5118110236220472" footer="0.5118110236220472"/>
  <pageSetup horizontalDpi="300" verticalDpi="300" orientation="landscape" paperSize="9" scale="115" r:id="rId2"/>
  <drawing r:id="rId1"/>
</worksheet>
</file>

<file path=xl/worksheets/sheet2.xml><?xml version="1.0" encoding="utf-8"?>
<worksheet xmlns="http://schemas.openxmlformats.org/spreadsheetml/2006/main" xmlns:r="http://schemas.openxmlformats.org/officeDocument/2006/relationships">
  <sheetPr codeName="Sheet1">
    <tabColor rgb="FF0000FF"/>
  </sheetPr>
  <dimension ref="A1:R182"/>
  <sheetViews>
    <sheetView zoomScalePageLayoutView="0" workbookViewId="0" topLeftCell="A1">
      <selection activeCell="F8" sqref="F8"/>
    </sheetView>
  </sheetViews>
  <sheetFormatPr defaultColWidth="8.75390625" defaultRowHeight="20.25" customHeight="1"/>
  <cols>
    <col min="1" max="1" width="3.625" style="1" customWidth="1"/>
    <col min="2" max="2" width="11.625" style="1" bestFit="1" customWidth="1"/>
    <col min="3" max="3" width="8.625" style="1" customWidth="1"/>
    <col min="4" max="4" width="5.625" style="1" customWidth="1"/>
    <col min="5" max="5" width="14.625" style="1" customWidth="1"/>
    <col min="6" max="6" width="5.625" style="1" customWidth="1"/>
    <col min="7" max="8" width="9.625" style="1" customWidth="1"/>
    <col min="9" max="9" width="8.625" style="1" customWidth="1"/>
    <col min="10" max="10" width="5.625" style="1" customWidth="1"/>
    <col min="11" max="11" width="14.625" style="1" customWidth="1"/>
    <col min="12" max="12" width="5.625" style="1" customWidth="1"/>
    <col min="13" max="14" width="9.625" style="1" customWidth="1"/>
    <col min="15" max="15" width="4.25390625" style="1" customWidth="1"/>
    <col min="16" max="16" width="8.75390625" style="1" customWidth="1"/>
    <col min="17" max="17" width="5.50390625" style="1" bestFit="1" customWidth="1"/>
    <col min="18" max="18" width="11.625" style="1" bestFit="1" customWidth="1"/>
    <col min="19" max="16384" width="8.75390625" style="1" customWidth="1"/>
  </cols>
  <sheetData>
    <row r="1" ht="20.25" customHeight="1">
      <c r="P1" s="297" t="s">
        <v>340</v>
      </c>
    </row>
    <row r="2" spans="2:14" ht="20.25" customHeight="1">
      <c r="B2" s="182"/>
      <c r="C2" s="182"/>
      <c r="D2" s="182"/>
      <c r="E2" s="182"/>
      <c r="F2" s="182"/>
      <c r="G2" s="182"/>
      <c r="H2" s="182"/>
      <c r="I2" s="182"/>
      <c r="J2" s="182"/>
      <c r="K2" s="182"/>
      <c r="N2" s="235" t="s">
        <v>220</v>
      </c>
    </row>
    <row r="3" spans="2:16" ht="20.25" customHeight="1">
      <c r="B3" s="182"/>
      <c r="C3" s="182"/>
      <c r="D3" s="182"/>
      <c r="E3" s="182"/>
      <c r="F3" s="182"/>
      <c r="G3" s="182"/>
      <c r="H3" s="182"/>
      <c r="I3" s="182"/>
      <c r="J3" s="182"/>
      <c r="K3" s="182"/>
      <c r="N3" s="234">
        <f>MATCH(MENU_Top,郡市List,0)</f>
        <v>4</v>
      </c>
      <c r="P3" s="299" t="s">
        <v>342</v>
      </c>
    </row>
    <row r="4" spans="2:16" ht="20.25" customHeight="1">
      <c r="B4" s="7"/>
      <c r="C4" s="7"/>
      <c r="D4" s="7"/>
      <c r="E4" s="7"/>
      <c r="F4" s="7"/>
      <c r="G4" s="7"/>
      <c r="H4" s="367" t="s">
        <v>167</v>
      </c>
      <c r="I4" s="367"/>
      <c r="J4" s="3" t="s">
        <v>574</v>
      </c>
      <c r="K4" s="365"/>
      <c r="L4" s="365"/>
      <c r="M4" s="399" t="s">
        <v>581</v>
      </c>
      <c r="N4" s="399"/>
      <c r="P4" s="298" t="s">
        <v>339</v>
      </c>
    </row>
    <row r="5" spans="8:16" ht="20.25" customHeight="1" thickBot="1">
      <c r="H5" s="367" t="s">
        <v>324</v>
      </c>
      <c r="I5" s="367"/>
      <c r="J5" s="233" t="s">
        <v>574</v>
      </c>
      <c r="K5" s="368" t="s">
        <v>575</v>
      </c>
      <c r="L5" s="368"/>
      <c r="M5" s="368"/>
      <c r="N5" s="368"/>
      <c r="P5" s="298" t="s">
        <v>341</v>
      </c>
    </row>
    <row r="6" spans="3:14" ht="20.25" customHeight="1" thickTop="1">
      <c r="C6" s="400" t="s">
        <v>35</v>
      </c>
      <c r="D6" s="400"/>
      <c r="E6" s="400"/>
      <c r="F6" s="214"/>
      <c r="H6" s="367" t="s">
        <v>325</v>
      </c>
      <c r="I6" s="367"/>
      <c r="J6" s="3" t="s">
        <v>574</v>
      </c>
      <c r="K6" s="365"/>
      <c r="L6" s="365"/>
      <c r="M6" s="406" t="s">
        <v>579</v>
      </c>
      <c r="N6" s="406"/>
    </row>
    <row r="7" spans="3:16" ht="20.25" customHeight="1" thickBot="1">
      <c r="C7" s="401"/>
      <c r="D7" s="401"/>
      <c r="E7" s="401"/>
      <c r="F7" s="214"/>
      <c r="H7" s="367" t="s">
        <v>36</v>
      </c>
      <c r="I7" s="367"/>
      <c r="J7" s="3" t="s">
        <v>574</v>
      </c>
      <c r="K7" s="365"/>
      <c r="L7" s="365"/>
      <c r="M7" s="226" t="s">
        <v>576</v>
      </c>
      <c r="N7" s="5" t="s">
        <v>575</v>
      </c>
      <c r="P7" s="299" t="s">
        <v>343</v>
      </c>
    </row>
    <row r="8" spans="8:16" ht="20.25" customHeight="1" thickTop="1">
      <c r="H8" s="366" t="s">
        <v>327</v>
      </c>
      <c r="I8" s="366"/>
      <c r="J8" s="3" t="s">
        <v>574</v>
      </c>
      <c r="K8" s="4"/>
      <c r="L8" s="5" t="s">
        <v>577</v>
      </c>
      <c r="M8" s="5" t="s">
        <v>578</v>
      </c>
      <c r="P8" s="298" t="s">
        <v>344</v>
      </c>
    </row>
    <row r="9" spans="2:14" ht="20.25" customHeight="1">
      <c r="B9" s="388">
        <f>IF(AND('男子_Get_DATA'!C353="",'男子_Get_DATA'!C354="",'男子_Get_DATA'!C355=""),"",IF('男子_Get_DATA'!C355=1,'男子_Get_DATA'!D355&amp;"なお、&lt;&lt;このエラーには漢字の間違い、全角スペース、半角スペースの違いも含まれます。&gt;&gt;",'男子_Get_DATA'!D353&amp;"なお、&lt;&lt;このエラーには漢字の間違い、全角スペース、半角スペースの違いも含まれます。&gt;&gt;"))</f>
      </c>
      <c r="C9" s="388"/>
      <c r="D9" s="388"/>
      <c r="E9" s="388"/>
      <c r="F9" s="388"/>
      <c r="G9" s="388"/>
      <c r="H9" s="388"/>
      <c r="I9" s="388"/>
      <c r="J9" s="388"/>
      <c r="K9" s="388"/>
      <c r="L9" s="388"/>
      <c r="M9" s="388"/>
      <c r="N9" s="388"/>
    </row>
    <row r="10" spans="2:14" ht="20.25" customHeight="1">
      <c r="B10" s="388"/>
      <c r="C10" s="388"/>
      <c r="D10" s="388"/>
      <c r="E10" s="388"/>
      <c r="F10" s="388"/>
      <c r="G10" s="388"/>
      <c r="H10" s="388"/>
      <c r="I10" s="388"/>
      <c r="J10" s="388"/>
      <c r="K10" s="388"/>
      <c r="L10" s="388"/>
      <c r="M10" s="388"/>
      <c r="N10" s="388"/>
    </row>
    <row r="11" spans="2:13" s="4" customFormat="1" ht="20.25" customHeight="1">
      <c r="B11" s="389" t="str">
        <f>IF(郡市名="","","[　"&amp;郡市名&amp;"　]")</f>
        <v>[　大分市　]</v>
      </c>
      <c r="C11" s="389"/>
      <c r="D11" s="402" t="s">
        <v>137</v>
      </c>
      <c r="E11" s="402"/>
      <c r="F11" s="402"/>
      <c r="H11" s="366" t="s">
        <v>65</v>
      </c>
      <c r="I11" s="366"/>
      <c r="J11" s="3" t="s">
        <v>34</v>
      </c>
      <c r="K11" s="365">
        <f>IF(郡市中体連会長名="","",郡市中体連会長名)</f>
      </c>
      <c r="L11" s="365"/>
      <c r="M11" s="3" t="s">
        <v>48</v>
      </c>
    </row>
    <row r="12" spans="9:14" ht="20.25" customHeight="1" thickBot="1">
      <c r="I12" s="4"/>
      <c r="J12" s="3"/>
      <c r="K12" s="4"/>
      <c r="L12" s="4"/>
      <c r="M12" s="4"/>
      <c r="N12" s="3"/>
    </row>
    <row r="13" spans="2:18" ht="20.25" customHeight="1">
      <c r="B13" s="395" t="s">
        <v>64</v>
      </c>
      <c r="C13" s="390" t="s">
        <v>50</v>
      </c>
      <c r="D13" s="391"/>
      <c r="E13" s="391"/>
      <c r="F13" s="391"/>
      <c r="G13" s="391"/>
      <c r="H13" s="392"/>
      <c r="I13" s="390" t="s">
        <v>49</v>
      </c>
      <c r="J13" s="391"/>
      <c r="K13" s="391"/>
      <c r="L13" s="391"/>
      <c r="M13" s="391"/>
      <c r="N13" s="397"/>
      <c r="Q13" s="175" t="s">
        <v>216</v>
      </c>
      <c r="R13" s="175" t="s">
        <v>211</v>
      </c>
    </row>
    <row r="14" spans="2:18" ht="20.25" customHeight="1" thickBot="1">
      <c r="B14" s="396"/>
      <c r="C14" s="43" t="s">
        <v>38</v>
      </c>
      <c r="D14" s="398" t="s">
        <v>326</v>
      </c>
      <c r="E14" s="398"/>
      <c r="F14" s="43" t="s">
        <v>39</v>
      </c>
      <c r="G14" s="43" t="s">
        <v>151</v>
      </c>
      <c r="H14" s="44" t="s">
        <v>328</v>
      </c>
      <c r="I14" s="44" t="s">
        <v>38</v>
      </c>
      <c r="J14" s="398" t="s">
        <v>326</v>
      </c>
      <c r="K14" s="398"/>
      <c r="L14" s="43" t="s">
        <v>39</v>
      </c>
      <c r="M14" s="43" t="s">
        <v>151</v>
      </c>
      <c r="N14" s="213" t="s">
        <v>328</v>
      </c>
      <c r="Q14" s="176"/>
      <c r="R14" s="176"/>
    </row>
    <row r="15" spans="1:18" ht="20.25" customHeight="1">
      <c r="A15" s="267">
        <v>1</v>
      </c>
      <c r="B15" s="385" t="s">
        <v>51</v>
      </c>
      <c r="C15" s="240"/>
      <c r="D15" s="379"/>
      <c r="E15" s="380"/>
      <c r="F15" s="118"/>
      <c r="G15" s="122"/>
      <c r="H15" s="216"/>
      <c r="I15" s="244"/>
      <c r="J15" s="377"/>
      <c r="K15" s="378"/>
      <c r="L15" s="45"/>
      <c r="M15" s="45"/>
      <c r="N15" s="220"/>
      <c r="Q15" s="177" t="s">
        <v>217</v>
      </c>
      <c r="R15" s="178" t="str">
        <f>IF('学校別参加者数'!T8="","",'学校別参加者数'!T8)</f>
        <v>碩田</v>
      </c>
    </row>
    <row r="16" spans="1:18" ht="20.25" customHeight="1">
      <c r="A16" s="267">
        <v>2</v>
      </c>
      <c r="B16" s="386"/>
      <c r="C16" s="241"/>
      <c r="D16" s="381"/>
      <c r="E16" s="382"/>
      <c r="F16" s="120"/>
      <c r="G16" s="124"/>
      <c r="H16" s="239"/>
      <c r="I16" s="369"/>
      <c r="J16" s="370"/>
      <c r="K16" s="370"/>
      <c r="L16" s="370"/>
      <c r="M16" s="370"/>
      <c r="N16" s="371"/>
      <c r="Q16" s="177" t="s">
        <v>218</v>
      </c>
      <c r="R16" s="178" t="str">
        <f>IF('学校別参加者数'!T9="","",'学校別参加者数'!T9)</f>
        <v>上野ヶ丘</v>
      </c>
    </row>
    <row r="17" spans="1:18" ht="20.25" customHeight="1">
      <c r="A17" s="267">
        <v>3</v>
      </c>
      <c r="B17" s="386"/>
      <c r="C17" s="241"/>
      <c r="D17" s="381"/>
      <c r="E17" s="382"/>
      <c r="F17" s="120"/>
      <c r="G17" s="124"/>
      <c r="H17" s="215"/>
      <c r="I17" s="245"/>
      <c r="J17" s="375"/>
      <c r="K17" s="376"/>
      <c r="L17" s="218"/>
      <c r="M17" s="218"/>
      <c r="N17" s="219"/>
      <c r="Q17" s="179" t="s">
        <v>219</v>
      </c>
      <c r="R17" s="178" t="str">
        <f>IF('学校別参加者数'!T10="","",'学校別参加者数'!T10)</f>
        <v>王子</v>
      </c>
    </row>
    <row r="18" spans="1:18" ht="20.25" customHeight="1">
      <c r="A18" s="267">
        <v>4</v>
      </c>
      <c r="B18" s="386"/>
      <c r="C18" s="242"/>
      <c r="D18" s="393"/>
      <c r="E18" s="394"/>
      <c r="F18" s="119"/>
      <c r="G18" s="123"/>
      <c r="H18" s="215"/>
      <c r="I18" s="369"/>
      <c r="J18" s="370"/>
      <c r="K18" s="370"/>
      <c r="L18" s="370"/>
      <c r="M18" s="370"/>
      <c r="N18" s="371"/>
      <c r="Q18" s="180"/>
      <c r="R18" s="178" t="str">
        <f>IF('学校別参加者数'!T11="","",'学校別参加者数'!T11)</f>
        <v>大分西</v>
      </c>
    </row>
    <row r="19" spans="1:18" ht="20.25" customHeight="1">
      <c r="A19" s="267">
        <v>5</v>
      </c>
      <c r="B19" s="386"/>
      <c r="C19" s="241"/>
      <c r="D19" s="381"/>
      <c r="E19" s="382"/>
      <c r="F19" s="120"/>
      <c r="G19" s="124"/>
      <c r="H19" s="215"/>
      <c r="I19" s="245"/>
      <c r="J19" s="375"/>
      <c r="K19" s="376"/>
      <c r="L19" s="218"/>
      <c r="M19" s="218"/>
      <c r="N19" s="219"/>
      <c r="Q19" s="180"/>
      <c r="R19" s="178" t="str">
        <f>IF('学校別参加者数'!T12="","",'学校別参加者数'!T12)</f>
        <v>南大分</v>
      </c>
    </row>
    <row r="20" spans="1:18" ht="20.25" customHeight="1">
      <c r="A20" s="267">
        <v>6</v>
      </c>
      <c r="B20" s="386"/>
      <c r="C20" s="242"/>
      <c r="D20" s="393"/>
      <c r="E20" s="394"/>
      <c r="F20" s="119"/>
      <c r="G20" s="123"/>
      <c r="H20" s="215"/>
      <c r="I20" s="369"/>
      <c r="J20" s="370"/>
      <c r="K20" s="370"/>
      <c r="L20" s="370"/>
      <c r="M20" s="370"/>
      <c r="N20" s="371"/>
      <c r="Q20" s="180"/>
      <c r="R20" s="178" t="str">
        <f>IF('学校別参加者数'!T13="","",'学校別参加者数'!T13)</f>
        <v>大分城南</v>
      </c>
    </row>
    <row r="21" spans="1:18" ht="20.25" customHeight="1">
      <c r="A21" s="267">
        <v>7</v>
      </c>
      <c r="B21" s="386"/>
      <c r="C21" s="241"/>
      <c r="D21" s="381"/>
      <c r="E21" s="382"/>
      <c r="F21" s="120"/>
      <c r="G21" s="124"/>
      <c r="H21" s="215"/>
      <c r="I21" s="245"/>
      <c r="J21" s="375"/>
      <c r="K21" s="376"/>
      <c r="L21" s="218"/>
      <c r="M21" s="218"/>
      <c r="N21" s="219"/>
      <c r="Q21" s="180"/>
      <c r="R21" s="178" t="str">
        <f>IF('学校別参加者数'!T14="","",'学校別参加者数'!T14)</f>
        <v>滝尾</v>
      </c>
    </row>
    <row r="22" spans="1:18" ht="20.25" customHeight="1" thickBot="1">
      <c r="A22" s="267">
        <v>8</v>
      </c>
      <c r="B22" s="387"/>
      <c r="C22" s="243"/>
      <c r="D22" s="383"/>
      <c r="E22" s="384"/>
      <c r="F22" s="121"/>
      <c r="G22" s="125"/>
      <c r="H22" s="217"/>
      <c r="I22" s="369"/>
      <c r="J22" s="370"/>
      <c r="K22" s="370"/>
      <c r="L22" s="370"/>
      <c r="M22" s="370"/>
      <c r="N22" s="371"/>
      <c r="Q22" s="180"/>
      <c r="R22" s="178" t="str">
        <f>IF('学校別参加者数'!T15="","",'学校別参加者数'!T15)</f>
        <v>城東</v>
      </c>
    </row>
    <row r="23" spans="1:18" ht="20.25" customHeight="1">
      <c r="A23" s="267">
        <v>1</v>
      </c>
      <c r="B23" s="385" t="s">
        <v>52</v>
      </c>
      <c r="C23" s="240"/>
      <c r="D23" s="379"/>
      <c r="E23" s="380"/>
      <c r="F23" s="118"/>
      <c r="G23" s="122"/>
      <c r="H23" s="216"/>
      <c r="I23" s="244"/>
      <c r="J23" s="377"/>
      <c r="K23" s="378"/>
      <c r="L23" s="45"/>
      <c r="M23" s="45"/>
      <c r="N23" s="220"/>
      <c r="Q23" s="180"/>
      <c r="R23" s="178" t="str">
        <f>IF('学校別参加者数'!T16="","",'学校別参加者数'!T16)</f>
        <v>原川</v>
      </c>
    </row>
    <row r="24" spans="1:18" ht="20.25" customHeight="1">
      <c r="A24" s="267">
        <v>2</v>
      </c>
      <c r="B24" s="386"/>
      <c r="C24" s="241"/>
      <c r="D24" s="381"/>
      <c r="E24" s="382"/>
      <c r="F24" s="120"/>
      <c r="G24" s="124"/>
      <c r="H24" s="239"/>
      <c r="I24" s="369"/>
      <c r="J24" s="370"/>
      <c r="K24" s="370"/>
      <c r="L24" s="370"/>
      <c r="M24" s="370"/>
      <c r="N24" s="371"/>
      <c r="Q24" s="180"/>
      <c r="R24" s="178" t="str">
        <f>IF('学校別参加者数'!T17="","",'学校別参加者数'!T17)</f>
        <v>明野</v>
      </c>
    </row>
    <row r="25" spans="1:18" ht="20.25" customHeight="1">
      <c r="A25" s="267">
        <v>3</v>
      </c>
      <c r="B25" s="386"/>
      <c r="C25" s="241"/>
      <c r="D25" s="381"/>
      <c r="E25" s="382"/>
      <c r="F25" s="120"/>
      <c r="G25" s="124"/>
      <c r="H25" s="215"/>
      <c r="I25" s="245"/>
      <c r="J25" s="375"/>
      <c r="K25" s="376"/>
      <c r="L25" s="218"/>
      <c r="M25" s="218"/>
      <c r="N25" s="219"/>
      <c r="Q25" s="180"/>
      <c r="R25" s="178" t="str">
        <f>IF('学校別参加者数'!T18="","",'学校別参加者数'!T18)</f>
        <v>鶴崎</v>
      </c>
    </row>
    <row r="26" spans="1:18" ht="20.25" customHeight="1">
      <c r="A26" s="267">
        <v>4</v>
      </c>
      <c r="B26" s="386"/>
      <c r="C26" s="242"/>
      <c r="D26" s="393"/>
      <c r="E26" s="394"/>
      <c r="F26" s="119"/>
      <c r="G26" s="123"/>
      <c r="H26" s="215"/>
      <c r="I26" s="369"/>
      <c r="J26" s="370"/>
      <c r="K26" s="370"/>
      <c r="L26" s="370"/>
      <c r="M26" s="370"/>
      <c r="N26" s="371"/>
      <c r="Q26" s="180"/>
      <c r="R26" s="178" t="str">
        <f>IF('学校別参加者数'!T19="","",'学校別参加者数'!T19)</f>
        <v>大東</v>
      </c>
    </row>
    <row r="27" spans="1:18" ht="20.25" customHeight="1">
      <c r="A27" s="267">
        <v>5</v>
      </c>
      <c r="B27" s="386"/>
      <c r="C27" s="241"/>
      <c r="D27" s="381"/>
      <c r="E27" s="382"/>
      <c r="F27" s="120"/>
      <c r="G27" s="124"/>
      <c r="H27" s="215"/>
      <c r="I27" s="245"/>
      <c r="J27" s="375"/>
      <c r="K27" s="376"/>
      <c r="L27" s="218"/>
      <c r="M27" s="218"/>
      <c r="N27" s="219"/>
      <c r="Q27" s="180"/>
      <c r="R27" s="178" t="str">
        <f>IF('学校別参加者数'!T20="","",'学校別参加者数'!T20)</f>
        <v>東陽</v>
      </c>
    </row>
    <row r="28" spans="1:18" ht="20.25" customHeight="1">
      <c r="A28" s="267">
        <v>6</v>
      </c>
      <c r="B28" s="386"/>
      <c r="C28" s="242"/>
      <c r="D28" s="393"/>
      <c r="E28" s="394"/>
      <c r="F28" s="119"/>
      <c r="G28" s="123"/>
      <c r="H28" s="215"/>
      <c r="I28" s="369"/>
      <c r="J28" s="370"/>
      <c r="K28" s="370"/>
      <c r="L28" s="370"/>
      <c r="M28" s="370"/>
      <c r="N28" s="371"/>
      <c r="Q28" s="180"/>
      <c r="R28" s="178" t="str">
        <f>IF('学校別参加者数'!T21="","",'学校別参加者数'!T21)</f>
        <v>戸次</v>
      </c>
    </row>
    <row r="29" spans="1:18" ht="20.25" customHeight="1">
      <c r="A29" s="267">
        <v>7</v>
      </c>
      <c r="B29" s="386"/>
      <c r="C29" s="241"/>
      <c r="D29" s="381"/>
      <c r="E29" s="382"/>
      <c r="F29" s="120"/>
      <c r="G29" s="124"/>
      <c r="H29" s="215"/>
      <c r="I29" s="245"/>
      <c r="J29" s="375"/>
      <c r="K29" s="376"/>
      <c r="L29" s="218"/>
      <c r="M29" s="218"/>
      <c r="N29" s="219"/>
      <c r="Q29" s="180"/>
      <c r="R29" s="178" t="str">
        <f>IF('学校別参加者数'!T22="","",'学校別参加者数'!T22)</f>
        <v>吉野</v>
      </c>
    </row>
    <row r="30" spans="1:18" ht="20.25" customHeight="1" thickBot="1">
      <c r="A30" s="267">
        <v>8</v>
      </c>
      <c r="B30" s="387"/>
      <c r="C30" s="243"/>
      <c r="D30" s="383"/>
      <c r="E30" s="384"/>
      <c r="F30" s="121"/>
      <c r="G30" s="125"/>
      <c r="H30" s="217"/>
      <c r="I30" s="369"/>
      <c r="J30" s="370"/>
      <c r="K30" s="370"/>
      <c r="L30" s="370"/>
      <c r="M30" s="370"/>
      <c r="N30" s="371"/>
      <c r="Q30" s="180"/>
      <c r="R30" s="178" t="str">
        <f>IF('学校別参加者数'!T23="","",'学校別参加者数'!T23)</f>
        <v>竹中</v>
      </c>
    </row>
    <row r="31" spans="1:18" ht="20.25" customHeight="1">
      <c r="A31" s="267">
        <v>1</v>
      </c>
      <c r="B31" s="385" t="s">
        <v>53</v>
      </c>
      <c r="C31" s="240"/>
      <c r="D31" s="379"/>
      <c r="E31" s="380"/>
      <c r="F31" s="118"/>
      <c r="G31" s="122"/>
      <c r="H31" s="216"/>
      <c r="I31" s="244"/>
      <c r="J31" s="377"/>
      <c r="K31" s="378"/>
      <c r="L31" s="45"/>
      <c r="M31" s="45"/>
      <c r="N31" s="220"/>
      <c r="Q31" s="180"/>
      <c r="R31" s="178" t="str">
        <f>IF('学校別参加者数'!T24="","",'学校別参加者数'!T24)</f>
        <v>判田</v>
      </c>
    </row>
    <row r="32" spans="1:18" ht="20.25" customHeight="1">
      <c r="A32" s="267">
        <v>2</v>
      </c>
      <c r="B32" s="386"/>
      <c r="C32" s="241"/>
      <c r="D32" s="381"/>
      <c r="E32" s="382"/>
      <c r="F32" s="120"/>
      <c r="G32" s="124"/>
      <c r="H32" s="239"/>
      <c r="I32" s="369"/>
      <c r="J32" s="370"/>
      <c r="K32" s="370"/>
      <c r="L32" s="370"/>
      <c r="M32" s="370"/>
      <c r="N32" s="371"/>
      <c r="Q32" s="180"/>
      <c r="R32" s="178" t="str">
        <f>IF('学校別参加者数'!T25="","",'学校別参加者数'!T25)</f>
        <v>稙田</v>
      </c>
    </row>
    <row r="33" spans="1:18" ht="20.25" customHeight="1">
      <c r="A33" s="267">
        <v>3</v>
      </c>
      <c r="B33" s="386"/>
      <c r="C33" s="241"/>
      <c r="D33" s="381"/>
      <c r="E33" s="382"/>
      <c r="F33" s="120"/>
      <c r="G33" s="124"/>
      <c r="H33" s="215"/>
      <c r="I33" s="245"/>
      <c r="J33" s="375"/>
      <c r="K33" s="376"/>
      <c r="L33" s="218"/>
      <c r="M33" s="218"/>
      <c r="N33" s="219"/>
      <c r="Q33" s="180"/>
      <c r="R33" s="178" t="str">
        <f>IF('学校別参加者数'!T26="","",'学校別参加者数'!T26)</f>
        <v>稙田東</v>
      </c>
    </row>
    <row r="34" spans="1:18" ht="20.25" customHeight="1">
      <c r="A34" s="267">
        <v>4</v>
      </c>
      <c r="B34" s="386"/>
      <c r="C34" s="242"/>
      <c r="D34" s="393"/>
      <c r="E34" s="394"/>
      <c r="F34" s="119"/>
      <c r="G34" s="123"/>
      <c r="H34" s="215"/>
      <c r="I34" s="369"/>
      <c r="J34" s="370"/>
      <c r="K34" s="370"/>
      <c r="L34" s="370"/>
      <c r="M34" s="370"/>
      <c r="N34" s="371"/>
      <c r="Q34" s="180"/>
      <c r="R34" s="178" t="str">
        <f>IF('学校別参加者数'!T27="","",'学校別参加者数'!T27)</f>
        <v>稙田西</v>
      </c>
    </row>
    <row r="35" spans="1:18" ht="20.25" customHeight="1">
      <c r="A35" s="267">
        <v>5</v>
      </c>
      <c r="B35" s="386"/>
      <c r="C35" s="241"/>
      <c r="D35" s="381"/>
      <c r="E35" s="382"/>
      <c r="F35" s="120"/>
      <c r="G35" s="124"/>
      <c r="H35" s="215"/>
      <c r="I35" s="245"/>
      <c r="J35" s="375"/>
      <c r="K35" s="376"/>
      <c r="L35" s="218"/>
      <c r="M35" s="218"/>
      <c r="N35" s="219"/>
      <c r="Q35" s="180"/>
      <c r="R35" s="178" t="str">
        <f>IF('学校別参加者数'!T28="","",'学校別参加者数'!T28)</f>
        <v>稙田南</v>
      </c>
    </row>
    <row r="36" spans="1:18" ht="20.25" customHeight="1">
      <c r="A36" s="267">
        <v>6</v>
      </c>
      <c r="B36" s="386"/>
      <c r="C36" s="242"/>
      <c r="D36" s="393"/>
      <c r="E36" s="394"/>
      <c r="F36" s="119"/>
      <c r="G36" s="123"/>
      <c r="H36" s="215"/>
      <c r="I36" s="369"/>
      <c r="J36" s="370"/>
      <c r="K36" s="370"/>
      <c r="L36" s="370"/>
      <c r="M36" s="370"/>
      <c r="N36" s="371"/>
      <c r="Q36" s="180"/>
      <c r="R36" s="178" t="str">
        <f>IF('学校別参加者数'!T29="","",'学校別参加者数'!T29)</f>
        <v>賀来</v>
      </c>
    </row>
    <row r="37" spans="1:18" ht="20.25" customHeight="1">
      <c r="A37" s="267">
        <v>7</v>
      </c>
      <c r="B37" s="386"/>
      <c r="C37" s="241"/>
      <c r="D37" s="381"/>
      <c r="E37" s="382"/>
      <c r="F37" s="120"/>
      <c r="G37" s="124"/>
      <c r="H37" s="215"/>
      <c r="I37" s="245"/>
      <c r="J37" s="375"/>
      <c r="K37" s="376"/>
      <c r="L37" s="218"/>
      <c r="M37" s="218"/>
      <c r="N37" s="219"/>
      <c r="Q37" s="180"/>
      <c r="R37" s="178" t="str">
        <f>IF('学校別参加者数'!T30="","",'学校別参加者数'!T30)</f>
        <v>大在</v>
      </c>
    </row>
    <row r="38" spans="1:18" ht="20.25" customHeight="1" thickBot="1">
      <c r="A38" s="267">
        <v>8</v>
      </c>
      <c r="B38" s="387"/>
      <c r="C38" s="243"/>
      <c r="D38" s="383"/>
      <c r="E38" s="384"/>
      <c r="F38" s="121"/>
      <c r="G38" s="125"/>
      <c r="H38" s="217"/>
      <c r="I38" s="369"/>
      <c r="J38" s="370"/>
      <c r="K38" s="370"/>
      <c r="L38" s="370"/>
      <c r="M38" s="370"/>
      <c r="N38" s="371"/>
      <c r="Q38" s="180"/>
      <c r="R38" s="178" t="str">
        <f>IF('学校別参加者数'!T31="","",'学校別参加者数'!T31)</f>
        <v>坂ノ市</v>
      </c>
    </row>
    <row r="39" spans="1:18" ht="20.25" customHeight="1">
      <c r="A39" s="267">
        <v>1</v>
      </c>
      <c r="B39" s="385" t="s">
        <v>54</v>
      </c>
      <c r="C39" s="240"/>
      <c r="D39" s="379"/>
      <c r="E39" s="380"/>
      <c r="F39" s="118"/>
      <c r="G39" s="122"/>
      <c r="H39" s="216"/>
      <c r="I39" s="244"/>
      <c r="J39" s="377"/>
      <c r="K39" s="378"/>
      <c r="L39" s="45"/>
      <c r="M39" s="45"/>
      <c r="N39" s="220"/>
      <c r="Q39" s="180"/>
      <c r="R39" s="178" t="str">
        <f>IF('学校別参加者数'!T32="","",'学校別参加者数'!T32)</f>
        <v>神崎</v>
      </c>
    </row>
    <row r="40" spans="1:18" ht="20.25" customHeight="1">
      <c r="A40" s="267">
        <v>2</v>
      </c>
      <c r="B40" s="386"/>
      <c r="C40" s="241"/>
      <c r="D40" s="381"/>
      <c r="E40" s="382"/>
      <c r="F40" s="120"/>
      <c r="G40" s="124"/>
      <c r="H40" s="239"/>
      <c r="I40" s="369"/>
      <c r="J40" s="370"/>
      <c r="K40" s="370"/>
      <c r="L40" s="370"/>
      <c r="M40" s="370"/>
      <c r="N40" s="371"/>
      <c r="Q40" s="180"/>
      <c r="R40" s="178" t="str">
        <f>IF('学校別参加者数'!T33="","",'学校別参加者数'!T33)</f>
        <v>佐賀関</v>
      </c>
    </row>
    <row r="41" spans="1:18" ht="20.25" customHeight="1">
      <c r="A41" s="267">
        <v>3</v>
      </c>
      <c r="B41" s="386"/>
      <c r="C41" s="241"/>
      <c r="D41" s="381"/>
      <c r="E41" s="382"/>
      <c r="F41" s="120"/>
      <c r="G41" s="124"/>
      <c r="H41" s="215"/>
      <c r="I41" s="245"/>
      <c r="J41" s="375"/>
      <c r="K41" s="376"/>
      <c r="L41" s="218"/>
      <c r="M41" s="218"/>
      <c r="N41" s="219"/>
      <c r="Q41" s="180"/>
      <c r="R41" s="178" t="str">
        <f>IF('学校別参加者数'!T34="","",'学校別参加者数'!T34)</f>
        <v>野津原</v>
      </c>
    </row>
    <row r="42" spans="1:18" ht="20.25" customHeight="1">
      <c r="A42" s="267">
        <v>4</v>
      </c>
      <c r="B42" s="386"/>
      <c r="C42" s="242"/>
      <c r="D42" s="393"/>
      <c r="E42" s="394"/>
      <c r="F42" s="119"/>
      <c r="G42" s="123"/>
      <c r="H42" s="215"/>
      <c r="I42" s="369"/>
      <c r="J42" s="370"/>
      <c r="K42" s="370"/>
      <c r="L42" s="370"/>
      <c r="M42" s="370"/>
      <c r="N42" s="371"/>
      <c r="Q42" s="180"/>
      <c r="R42" s="178" t="str">
        <f>IF('学校別参加者数'!T35="","",'学校別参加者数'!T35)</f>
        <v>大分大附属</v>
      </c>
    </row>
    <row r="43" spans="1:18" ht="20.25" customHeight="1">
      <c r="A43" s="267">
        <v>5</v>
      </c>
      <c r="B43" s="386"/>
      <c r="C43" s="241"/>
      <c r="D43" s="381"/>
      <c r="E43" s="382"/>
      <c r="F43" s="120"/>
      <c r="G43" s="124"/>
      <c r="H43" s="215"/>
      <c r="I43" s="245"/>
      <c r="J43" s="375"/>
      <c r="K43" s="376"/>
      <c r="L43" s="218"/>
      <c r="M43" s="218"/>
      <c r="N43" s="219"/>
      <c r="Q43" s="180"/>
      <c r="R43" s="178" t="str">
        <f>IF('学校別参加者数'!T36="","",'学校別参加者数'!T36)</f>
        <v>岩田</v>
      </c>
    </row>
    <row r="44" spans="1:18" ht="20.25" customHeight="1">
      <c r="A44" s="267">
        <v>6</v>
      </c>
      <c r="B44" s="386"/>
      <c r="C44" s="242"/>
      <c r="D44" s="393"/>
      <c r="E44" s="394"/>
      <c r="F44" s="119"/>
      <c r="G44" s="123"/>
      <c r="H44" s="215"/>
      <c r="I44" s="369"/>
      <c r="J44" s="370"/>
      <c r="K44" s="370"/>
      <c r="L44" s="370"/>
      <c r="M44" s="370"/>
      <c r="N44" s="371"/>
      <c r="Q44" s="180"/>
      <c r="R44" s="178" t="str">
        <f>IF('学校別参加者数'!T37="","",'学校別参加者数'!T37)</f>
        <v>向陽</v>
      </c>
    </row>
    <row r="45" spans="1:18" ht="20.25" customHeight="1">
      <c r="A45" s="267">
        <v>7</v>
      </c>
      <c r="B45" s="386"/>
      <c r="C45" s="241"/>
      <c r="D45" s="381"/>
      <c r="E45" s="382"/>
      <c r="F45" s="120"/>
      <c r="G45" s="124"/>
      <c r="H45" s="215"/>
      <c r="I45" s="245"/>
      <c r="J45" s="375"/>
      <c r="K45" s="376"/>
      <c r="L45" s="218"/>
      <c r="M45" s="218"/>
      <c r="N45" s="219"/>
      <c r="Q45" s="180"/>
      <c r="R45" s="178" t="str">
        <f>IF('学校別参加者数'!T38="","",'学校別参加者数'!T38)</f>
        <v>大分</v>
      </c>
    </row>
    <row r="46" spans="1:18" ht="20.25" customHeight="1" thickBot="1">
      <c r="A46" s="267">
        <v>8</v>
      </c>
      <c r="B46" s="387"/>
      <c r="C46" s="243"/>
      <c r="D46" s="383"/>
      <c r="E46" s="384"/>
      <c r="F46" s="121"/>
      <c r="G46" s="125"/>
      <c r="H46" s="217"/>
      <c r="I46" s="369"/>
      <c r="J46" s="370"/>
      <c r="K46" s="370"/>
      <c r="L46" s="370"/>
      <c r="M46" s="370"/>
      <c r="N46" s="371"/>
      <c r="Q46" s="180"/>
      <c r="R46" s="178" t="str">
        <f>IF('学校別参加者数'!T39="","",'学校別参加者数'!T39)</f>
        <v>大分豊府</v>
      </c>
    </row>
    <row r="47" spans="1:18" ht="20.25" customHeight="1">
      <c r="A47" s="267">
        <v>1</v>
      </c>
      <c r="B47" s="385" t="s">
        <v>55</v>
      </c>
      <c r="C47" s="240"/>
      <c r="D47" s="379"/>
      <c r="E47" s="380"/>
      <c r="F47" s="118"/>
      <c r="G47" s="122"/>
      <c r="H47" s="221"/>
      <c r="I47" s="244"/>
      <c r="J47" s="377"/>
      <c r="K47" s="378"/>
      <c r="L47" s="45"/>
      <c r="M47" s="45"/>
      <c r="N47" s="224"/>
      <c r="Q47" s="180"/>
      <c r="R47" s="178" t="str">
        <f>IF('学校別参加者数'!T40="","",'学校別参加者数'!T40)</f>
        <v>聾学校</v>
      </c>
    </row>
    <row r="48" spans="1:18" ht="20.25" customHeight="1">
      <c r="A48" s="267">
        <v>2</v>
      </c>
      <c r="B48" s="386"/>
      <c r="C48" s="241"/>
      <c r="D48" s="381"/>
      <c r="E48" s="382"/>
      <c r="F48" s="120"/>
      <c r="G48" s="124"/>
      <c r="H48" s="222"/>
      <c r="I48" s="369"/>
      <c r="J48" s="370"/>
      <c r="K48" s="370"/>
      <c r="L48" s="370"/>
      <c r="M48" s="370"/>
      <c r="N48" s="371"/>
      <c r="Q48" s="180"/>
      <c r="R48" s="178">
        <f>IF('学校別参加者数'!T41="","",'学校別参加者数'!T41)</f>
      </c>
    </row>
    <row r="49" spans="1:18" ht="20.25" customHeight="1">
      <c r="A49" s="267">
        <v>3</v>
      </c>
      <c r="B49" s="386"/>
      <c r="C49" s="241"/>
      <c r="D49" s="381"/>
      <c r="E49" s="382"/>
      <c r="F49" s="120"/>
      <c r="G49" s="124"/>
      <c r="H49" s="222"/>
      <c r="I49" s="245"/>
      <c r="J49" s="375"/>
      <c r="K49" s="376"/>
      <c r="L49" s="218"/>
      <c r="M49" s="218"/>
      <c r="N49" s="225"/>
      <c r="Q49" s="180"/>
      <c r="R49" s="178">
        <f>IF('学校別参加者数'!T42="","",'学校別参加者数'!T42)</f>
      </c>
    </row>
    <row r="50" spans="1:18" ht="20.25" customHeight="1">
      <c r="A50" s="267">
        <v>4</v>
      </c>
      <c r="B50" s="386"/>
      <c r="C50" s="242"/>
      <c r="D50" s="393"/>
      <c r="E50" s="394"/>
      <c r="F50" s="119"/>
      <c r="G50" s="123"/>
      <c r="H50" s="222"/>
      <c r="I50" s="369"/>
      <c r="J50" s="370"/>
      <c r="K50" s="370"/>
      <c r="L50" s="370"/>
      <c r="M50" s="370"/>
      <c r="N50" s="371"/>
      <c r="Q50" s="180"/>
      <c r="R50" s="178">
        <f>IF('学校別参加者数'!T43="","",'学校別参加者数'!T43)</f>
      </c>
    </row>
    <row r="51" spans="1:18" ht="20.25" customHeight="1">
      <c r="A51" s="267">
        <v>5</v>
      </c>
      <c r="B51" s="386"/>
      <c r="C51" s="241"/>
      <c r="D51" s="381"/>
      <c r="E51" s="382"/>
      <c r="F51" s="120"/>
      <c r="G51" s="124"/>
      <c r="H51" s="222"/>
      <c r="I51" s="245"/>
      <c r="J51" s="375"/>
      <c r="K51" s="376"/>
      <c r="L51" s="218"/>
      <c r="M51" s="218"/>
      <c r="N51" s="225"/>
      <c r="Q51" s="180"/>
      <c r="R51" s="178">
        <f>IF('学校別参加者数'!T44="","",'学校別参加者数'!T44)</f>
      </c>
    </row>
    <row r="52" spans="1:18" ht="20.25" customHeight="1">
      <c r="A52" s="267">
        <v>6</v>
      </c>
      <c r="B52" s="386"/>
      <c r="C52" s="242"/>
      <c r="D52" s="393"/>
      <c r="E52" s="394"/>
      <c r="F52" s="119"/>
      <c r="G52" s="123"/>
      <c r="H52" s="222"/>
      <c r="I52" s="369"/>
      <c r="J52" s="370"/>
      <c r="K52" s="370"/>
      <c r="L52" s="370"/>
      <c r="M52" s="370"/>
      <c r="N52" s="371"/>
      <c r="Q52" s="180"/>
      <c r="R52" s="178">
        <f>IF('学校別参加者数'!T45="","",'学校別参加者数'!T45)</f>
      </c>
    </row>
    <row r="53" spans="1:18" ht="20.25" customHeight="1">
      <c r="A53" s="267">
        <v>7</v>
      </c>
      <c r="B53" s="386"/>
      <c r="C53" s="241"/>
      <c r="D53" s="381"/>
      <c r="E53" s="382"/>
      <c r="F53" s="120"/>
      <c r="G53" s="124"/>
      <c r="H53" s="222"/>
      <c r="I53" s="245"/>
      <c r="J53" s="375"/>
      <c r="K53" s="376"/>
      <c r="L53" s="218"/>
      <c r="M53" s="218"/>
      <c r="N53" s="225"/>
      <c r="Q53" s="180"/>
      <c r="R53" s="178">
        <f>IF('学校別参加者数'!T46="","",'学校別参加者数'!T46)</f>
      </c>
    </row>
    <row r="54" spans="1:18" ht="20.25" customHeight="1" thickBot="1">
      <c r="A54" s="267">
        <v>8</v>
      </c>
      <c r="B54" s="387"/>
      <c r="C54" s="243"/>
      <c r="D54" s="383"/>
      <c r="E54" s="384"/>
      <c r="F54" s="121"/>
      <c r="G54" s="125"/>
      <c r="H54" s="223"/>
      <c r="I54" s="372"/>
      <c r="J54" s="373"/>
      <c r="K54" s="373"/>
      <c r="L54" s="373"/>
      <c r="M54" s="373"/>
      <c r="N54" s="374"/>
      <c r="Q54" s="180"/>
      <c r="R54" s="181">
        <f>IF('学校別参加者数'!T47="","",'学校別参加者数'!T47)</f>
      </c>
    </row>
    <row r="55" spans="1:18" ht="20.25" customHeight="1">
      <c r="A55" s="267">
        <v>1</v>
      </c>
      <c r="B55" s="385" t="s">
        <v>56</v>
      </c>
      <c r="C55" s="240"/>
      <c r="D55" s="379"/>
      <c r="E55" s="380"/>
      <c r="F55" s="118"/>
      <c r="G55" s="122"/>
      <c r="H55" s="221"/>
      <c r="I55" s="244"/>
      <c r="J55" s="377"/>
      <c r="K55" s="378"/>
      <c r="L55" s="45"/>
      <c r="M55" s="45"/>
      <c r="N55" s="224"/>
      <c r="Q55" s="180"/>
      <c r="R55" s="180"/>
    </row>
    <row r="56" spans="1:14" ht="20.25" customHeight="1">
      <c r="A56" s="267">
        <v>2</v>
      </c>
      <c r="B56" s="386"/>
      <c r="C56" s="241"/>
      <c r="D56" s="381"/>
      <c r="E56" s="382"/>
      <c r="F56" s="120"/>
      <c r="G56" s="124"/>
      <c r="H56" s="222"/>
      <c r="I56" s="369"/>
      <c r="J56" s="370"/>
      <c r="K56" s="370"/>
      <c r="L56" s="370"/>
      <c r="M56" s="370"/>
      <c r="N56" s="371"/>
    </row>
    <row r="57" spans="1:14" ht="20.25" customHeight="1">
      <c r="A57" s="267">
        <v>3</v>
      </c>
      <c r="B57" s="386"/>
      <c r="C57" s="241"/>
      <c r="D57" s="381"/>
      <c r="E57" s="382"/>
      <c r="F57" s="120"/>
      <c r="G57" s="124"/>
      <c r="H57" s="222"/>
      <c r="I57" s="245"/>
      <c r="J57" s="375"/>
      <c r="K57" s="376"/>
      <c r="L57" s="218"/>
      <c r="M57" s="218"/>
      <c r="N57" s="225"/>
    </row>
    <row r="58" spans="1:14" ht="20.25" customHeight="1">
      <c r="A58" s="267">
        <v>4</v>
      </c>
      <c r="B58" s="386"/>
      <c r="C58" s="242"/>
      <c r="D58" s="393"/>
      <c r="E58" s="394"/>
      <c r="F58" s="119"/>
      <c r="G58" s="123"/>
      <c r="H58" s="222"/>
      <c r="I58" s="369"/>
      <c r="J58" s="370"/>
      <c r="K58" s="370"/>
      <c r="L58" s="370"/>
      <c r="M58" s="370"/>
      <c r="N58" s="371"/>
    </row>
    <row r="59" spans="1:14" ht="20.25" customHeight="1">
      <c r="A59" s="267">
        <v>5</v>
      </c>
      <c r="B59" s="386"/>
      <c r="C59" s="241"/>
      <c r="D59" s="381"/>
      <c r="E59" s="382"/>
      <c r="F59" s="120"/>
      <c r="G59" s="124"/>
      <c r="H59" s="222"/>
      <c r="I59" s="245"/>
      <c r="J59" s="375"/>
      <c r="K59" s="376"/>
      <c r="L59" s="218"/>
      <c r="M59" s="218"/>
      <c r="N59" s="225"/>
    </row>
    <row r="60" spans="1:14" ht="20.25" customHeight="1">
      <c r="A60" s="267">
        <v>6</v>
      </c>
      <c r="B60" s="386"/>
      <c r="C60" s="242"/>
      <c r="D60" s="393"/>
      <c r="E60" s="394"/>
      <c r="F60" s="119"/>
      <c r="G60" s="123"/>
      <c r="H60" s="222"/>
      <c r="I60" s="369"/>
      <c r="J60" s="370"/>
      <c r="K60" s="370"/>
      <c r="L60" s="370"/>
      <c r="M60" s="370"/>
      <c r="N60" s="371"/>
    </row>
    <row r="61" spans="1:14" ht="20.25" customHeight="1">
      <c r="A61" s="267">
        <v>7</v>
      </c>
      <c r="B61" s="386"/>
      <c r="C61" s="241"/>
      <c r="D61" s="381"/>
      <c r="E61" s="382"/>
      <c r="F61" s="120"/>
      <c r="G61" s="124"/>
      <c r="H61" s="222"/>
      <c r="I61" s="245"/>
      <c r="J61" s="375"/>
      <c r="K61" s="376"/>
      <c r="L61" s="218"/>
      <c r="M61" s="218"/>
      <c r="N61" s="225"/>
    </row>
    <row r="62" spans="1:14" ht="20.25" customHeight="1" thickBot="1">
      <c r="A62" s="267">
        <v>8</v>
      </c>
      <c r="B62" s="387"/>
      <c r="C62" s="243"/>
      <c r="D62" s="383"/>
      <c r="E62" s="384"/>
      <c r="F62" s="121"/>
      <c r="G62" s="125"/>
      <c r="H62" s="223"/>
      <c r="I62" s="369"/>
      <c r="J62" s="370"/>
      <c r="K62" s="370"/>
      <c r="L62" s="370"/>
      <c r="M62" s="370"/>
      <c r="N62" s="371"/>
    </row>
    <row r="63" spans="1:14" ht="20.25" customHeight="1">
      <c r="A63" s="267">
        <v>1</v>
      </c>
      <c r="B63" s="385" t="s">
        <v>57</v>
      </c>
      <c r="C63" s="240"/>
      <c r="D63" s="379"/>
      <c r="E63" s="380"/>
      <c r="F63" s="118"/>
      <c r="G63" s="122"/>
      <c r="H63" s="221"/>
      <c r="I63" s="244"/>
      <c r="J63" s="377"/>
      <c r="K63" s="378"/>
      <c r="L63" s="45"/>
      <c r="M63" s="45"/>
      <c r="N63" s="224"/>
    </row>
    <row r="64" spans="1:14" ht="20.25" customHeight="1">
      <c r="A64" s="267">
        <v>2</v>
      </c>
      <c r="B64" s="386"/>
      <c r="C64" s="241"/>
      <c r="D64" s="381"/>
      <c r="E64" s="382"/>
      <c r="F64" s="120"/>
      <c r="G64" s="124"/>
      <c r="H64" s="222"/>
      <c r="I64" s="369"/>
      <c r="J64" s="370"/>
      <c r="K64" s="370"/>
      <c r="L64" s="370"/>
      <c r="M64" s="370"/>
      <c r="N64" s="371"/>
    </row>
    <row r="65" spans="1:14" ht="20.25" customHeight="1">
      <c r="A65" s="267">
        <v>3</v>
      </c>
      <c r="B65" s="386"/>
      <c r="C65" s="241"/>
      <c r="D65" s="381"/>
      <c r="E65" s="382"/>
      <c r="F65" s="120"/>
      <c r="G65" s="124"/>
      <c r="H65" s="222"/>
      <c r="I65" s="245"/>
      <c r="J65" s="375"/>
      <c r="K65" s="376"/>
      <c r="L65" s="218"/>
      <c r="M65" s="218"/>
      <c r="N65" s="225"/>
    </row>
    <row r="66" spans="1:14" ht="20.25" customHeight="1">
      <c r="A66" s="267">
        <v>4</v>
      </c>
      <c r="B66" s="386"/>
      <c r="C66" s="242"/>
      <c r="D66" s="393"/>
      <c r="E66" s="394"/>
      <c r="F66" s="119"/>
      <c r="G66" s="123"/>
      <c r="H66" s="222"/>
      <c r="I66" s="369"/>
      <c r="J66" s="370"/>
      <c r="K66" s="370"/>
      <c r="L66" s="370"/>
      <c r="M66" s="370"/>
      <c r="N66" s="371"/>
    </row>
    <row r="67" spans="1:14" ht="20.25" customHeight="1">
      <c r="A67" s="267">
        <v>5</v>
      </c>
      <c r="B67" s="386"/>
      <c r="C67" s="241"/>
      <c r="D67" s="381"/>
      <c r="E67" s="382"/>
      <c r="F67" s="120"/>
      <c r="G67" s="124"/>
      <c r="H67" s="222"/>
      <c r="I67" s="245"/>
      <c r="J67" s="375"/>
      <c r="K67" s="376"/>
      <c r="L67" s="218"/>
      <c r="M67" s="218"/>
      <c r="N67" s="225"/>
    </row>
    <row r="68" spans="1:14" ht="20.25" customHeight="1">
      <c r="A68" s="267">
        <v>6</v>
      </c>
      <c r="B68" s="386"/>
      <c r="C68" s="242"/>
      <c r="D68" s="393"/>
      <c r="E68" s="394"/>
      <c r="F68" s="119"/>
      <c r="G68" s="123"/>
      <c r="H68" s="222"/>
      <c r="I68" s="369"/>
      <c r="J68" s="370"/>
      <c r="K68" s="370"/>
      <c r="L68" s="370"/>
      <c r="M68" s="370"/>
      <c r="N68" s="371"/>
    </row>
    <row r="69" spans="1:14" ht="20.25" customHeight="1">
      <c r="A69" s="267">
        <v>7</v>
      </c>
      <c r="B69" s="386"/>
      <c r="C69" s="241"/>
      <c r="D69" s="381"/>
      <c r="E69" s="382"/>
      <c r="F69" s="120"/>
      <c r="G69" s="124"/>
      <c r="H69" s="222"/>
      <c r="I69" s="245"/>
      <c r="J69" s="375"/>
      <c r="K69" s="376"/>
      <c r="L69" s="218"/>
      <c r="M69" s="218"/>
      <c r="N69" s="225"/>
    </row>
    <row r="70" spans="1:14" ht="20.25" customHeight="1" thickBot="1">
      <c r="A70" s="267">
        <v>8</v>
      </c>
      <c r="B70" s="387"/>
      <c r="C70" s="243"/>
      <c r="D70" s="383"/>
      <c r="E70" s="384"/>
      <c r="F70" s="121"/>
      <c r="G70" s="125"/>
      <c r="H70" s="223"/>
      <c r="I70" s="369"/>
      <c r="J70" s="370"/>
      <c r="K70" s="370"/>
      <c r="L70" s="370"/>
      <c r="M70" s="370"/>
      <c r="N70" s="371"/>
    </row>
    <row r="71" spans="1:14" ht="20.25" customHeight="1">
      <c r="A71" s="267">
        <v>1</v>
      </c>
      <c r="B71" s="385" t="s">
        <v>58</v>
      </c>
      <c r="C71" s="240"/>
      <c r="D71" s="379"/>
      <c r="E71" s="380"/>
      <c r="F71" s="118"/>
      <c r="G71" s="122"/>
      <c r="H71" s="221"/>
      <c r="I71" s="244"/>
      <c r="J71" s="377"/>
      <c r="K71" s="378"/>
      <c r="L71" s="45"/>
      <c r="M71" s="45"/>
      <c r="N71" s="224"/>
    </row>
    <row r="72" spans="1:14" ht="20.25" customHeight="1">
      <c r="A72" s="267">
        <v>2</v>
      </c>
      <c r="B72" s="386"/>
      <c r="C72" s="241"/>
      <c r="D72" s="381"/>
      <c r="E72" s="382"/>
      <c r="F72" s="120"/>
      <c r="G72" s="124"/>
      <c r="H72" s="222"/>
      <c r="I72" s="369"/>
      <c r="J72" s="370"/>
      <c r="K72" s="370"/>
      <c r="L72" s="370"/>
      <c r="M72" s="370"/>
      <c r="N72" s="371"/>
    </row>
    <row r="73" spans="1:14" ht="20.25" customHeight="1">
      <c r="A73" s="267">
        <v>3</v>
      </c>
      <c r="B73" s="386"/>
      <c r="C73" s="241"/>
      <c r="D73" s="381"/>
      <c r="E73" s="382"/>
      <c r="F73" s="120"/>
      <c r="G73" s="124"/>
      <c r="H73" s="222"/>
      <c r="I73" s="245"/>
      <c r="J73" s="375"/>
      <c r="K73" s="376"/>
      <c r="L73" s="218"/>
      <c r="M73" s="218"/>
      <c r="N73" s="225"/>
    </row>
    <row r="74" spans="1:14" ht="20.25" customHeight="1">
      <c r="A74" s="267">
        <v>4</v>
      </c>
      <c r="B74" s="386"/>
      <c r="C74" s="242"/>
      <c r="D74" s="393"/>
      <c r="E74" s="394"/>
      <c r="F74" s="119"/>
      <c r="G74" s="123"/>
      <c r="H74" s="222"/>
      <c r="I74" s="369"/>
      <c r="J74" s="370"/>
      <c r="K74" s="370"/>
      <c r="L74" s="370"/>
      <c r="M74" s="370"/>
      <c r="N74" s="371"/>
    </row>
    <row r="75" spans="1:14" ht="20.25" customHeight="1">
      <c r="A75" s="267">
        <v>5</v>
      </c>
      <c r="B75" s="386"/>
      <c r="C75" s="241"/>
      <c r="D75" s="381"/>
      <c r="E75" s="382"/>
      <c r="F75" s="120"/>
      <c r="G75" s="124"/>
      <c r="H75" s="222"/>
      <c r="I75" s="245"/>
      <c r="J75" s="375"/>
      <c r="K75" s="376"/>
      <c r="L75" s="218"/>
      <c r="M75" s="218"/>
      <c r="N75" s="225"/>
    </row>
    <row r="76" spans="1:14" ht="20.25" customHeight="1">
      <c r="A76" s="267">
        <v>6</v>
      </c>
      <c r="B76" s="386"/>
      <c r="C76" s="242"/>
      <c r="D76" s="393"/>
      <c r="E76" s="394"/>
      <c r="F76" s="119"/>
      <c r="G76" s="123"/>
      <c r="H76" s="222"/>
      <c r="I76" s="369"/>
      <c r="J76" s="370"/>
      <c r="K76" s="370"/>
      <c r="L76" s="370"/>
      <c r="M76" s="370"/>
      <c r="N76" s="371"/>
    </row>
    <row r="77" spans="1:14" ht="20.25" customHeight="1">
      <c r="A77" s="267">
        <v>7</v>
      </c>
      <c r="B77" s="386"/>
      <c r="C77" s="241"/>
      <c r="D77" s="381"/>
      <c r="E77" s="382"/>
      <c r="F77" s="120"/>
      <c r="G77" s="124"/>
      <c r="H77" s="222"/>
      <c r="I77" s="245"/>
      <c r="J77" s="375"/>
      <c r="K77" s="376"/>
      <c r="L77" s="218"/>
      <c r="M77" s="218"/>
      <c r="N77" s="225"/>
    </row>
    <row r="78" spans="1:14" ht="20.25" customHeight="1" thickBot="1">
      <c r="A78" s="267">
        <v>8</v>
      </c>
      <c r="B78" s="387"/>
      <c r="C78" s="243"/>
      <c r="D78" s="383"/>
      <c r="E78" s="384"/>
      <c r="F78" s="121"/>
      <c r="G78" s="125"/>
      <c r="H78" s="223"/>
      <c r="I78" s="369"/>
      <c r="J78" s="370"/>
      <c r="K78" s="370"/>
      <c r="L78" s="370"/>
      <c r="M78" s="370"/>
      <c r="N78" s="371"/>
    </row>
    <row r="79" spans="1:14" ht="20.25" customHeight="1">
      <c r="A79" s="267">
        <v>1</v>
      </c>
      <c r="B79" s="385" t="s">
        <v>59</v>
      </c>
      <c r="C79" s="240"/>
      <c r="D79" s="379"/>
      <c r="E79" s="380"/>
      <c r="F79" s="118"/>
      <c r="G79" s="122"/>
      <c r="H79" s="221"/>
      <c r="I79" s="244"/>
      <c r="J79" s="377"/>
      <c r="K79" s="378"/>
      <c r="L79" s="45"/>
      <c r="M79" s="45"/>
      <c r="N79" s="224"/>
    </row>
    <row r="80" spans="1:14" ht="20.25" customHeight="1">
      <c r="A80" s="267">
        <v>2</v>
      </c>
      <c r="B80" s="386"/>
      <c r="C80" s="241"/>
      <c r="D80" s="381"/>
      <c r="E80" s="382"/>
      <c r="F80" s="120"/>
      <c r="G80" s="124"/>
      <c r="H80" s="222"/>
      <c r="I80" s="369"/>
      <c r="J80" s="370"/>
      <c r="K80" s="370"/>
      <c r="L80" s="370"/>
      <c r="M80" s="370"/>
      <c r="N80" s="371"/>
    </row>
    <row r="81" spans="1:14" ht="20.25" customHeight="1">
      <c r="A81" s="267">
        <v>3</v>
      </c>
      <c r="B81" s="386"/>
      <c r="C81" s="241"/>
      <c r="D81" s="381"/>
      <c r="E81" s="382"/>
      <c r="F81" s="120"/>
      <c r="G81" s="124"/>
      <c r="H81" s="222"/>
      <c r="I81" s="245"/>
      <c r="J81" s="375"/>
      <c r="K81" s="376"/>
      <c r="L81" s="218"/>
      <c r="M81" s="218"/>
      <c r="N81" s="225"/>
    </row>
    <row r="82" spans="1:14" ht="20.25" customHeight="1">
      <c r="A82" s="267">
        <v>4</v>
      </c>
      <c r="B82" s="386"/>
      <c r="C82" s="242"/>
      <c r="D82" s="393"/>
      <c r="E82" s="394"/>
      <c r="F82" s="119"/>
      <c r="G82" s="123"/>
      <c r="H82" s="222"/>
      <c r="I82" s="369"/>
      <c r="J82" s="370"/>
      <c r="K82" s="370"/>
      <c r="L82" s="370"/>
      <c r="M82" s="370"/>
      <c r="N82" s="371"/>
    </row>
    <row r="83" spans="1:14" ht="20.25" customHeight="1">
      <c r="A83" s="267">
        <v>5</v>
      </c>
      <c r="B83" s="386"/>
      <c r="C83" s="241"/>
      <c r="D83" s="381"/>
      <c r="E83" s="382"/>
      <c r="F83" s="120"/>
      <c r="G83" s="124"/>
      <c r="H83" s="222"/>
      <c r="I83" s="245"/>
      <c r="J83" s="375"/>
      <c r="K83" s="376"/>
      <c r="L83" s="218"/>
      <c r="M83" s="218"/>
      <c r="N83" s="225"/>
    </row>
    <row r="84" spans="1:14" ht="20.25" customHeight="1">
      <c r="A84" s="267">
        <v>6</v>
      </c>
      <c r="B84" s="386"/>
      <c r="C84" s="242"/>
      <c r="D84" s="393"/>
      <c r="E84" s="394"/>
      <c r="F84" s="119"/>
      <c r="G84" s="123"/>
      <c r="H84" s="222"/>
      <c r="I84" s="369"/>
      <c r="J84" s="370"/>
      <c r="K84" s="370"/>
      <c r="L84" s="370"/>
      <c r="M84" s="370"/>
      <c r="N84" s="371"/>
    </row>
    <row r="85" spans="1:14" ht="20.25" customHeight="1">
      <c r="A85" s="267">
        <v>7</v>
      </c>
      <c r="B85" s="386"/>
      <c r="C85" s="241"/>
      <c r="D85" s="381"/>
      <c r="E85" s="382"/>
      <c r="F85" s="120"/>
      <c r="G85" s="124"/>
      <c r="H85" s="222"/>
      <c r="I85" s="245"/>
      <c r="J85" s="375"/>
      <c r="K85" s="376"/>
      <c r="L85" s="218"/>
      <c r="M85" s="218"/>
      <c r="N85" s="225"/>
    </row>
    <row r="86" spans="1:14" ht="20.25" customHeight="1" thickBot="1">
      <c r="A86" s="267">
        <v>8</v>
      </c>
      <c r="B86" s="387"/>
      <c r="C86" s="243"/>
      <c r="D86" s="383"/>
      <c r="E86" s="384"/>
      <c r="F86" s="121"/>
      <c r="G86" s="125"/>
      <c r="H86" s="223"/>
      <c r="I86" s="369"/>
      <c r="J86" s="370"/>
      <c r="K86" s="370"/>
      <c r="L86" s="370"/>
      <c r="M86" s="370"/>
      <c r="N86" s="371"/>
    </row>
    <row r="87" spans="1:14" ht="20.25" customHeight="1">
      <c r="A87" s="267">
        <v>1</v>
      </c>
      <c r="B87" s="385" t="s">
        <v>60</v>
      </c>
      <c r="C87" s="240"/>
      <c r="D87" s="379"/>
      <c r="E87" s="380"/>
      <c r="F87" s="118"/>
      <c r="G87" s="122"/>
      <c r="H87" s="221"/>
      <c r="I87" s="244"/>
      <c r="J87" s="377"/>
      <c r="K87" s="378"/>
      <c r="L87" s="45"/>
      <c r="M87" s="45"/>
      <c r="N87" s="224"/>
    </row>
    <row r="88" spans="1:14" ht="20.25" customHeight="1">
      <c r="A88" s="267">
        <v>2</v>
      </c>
      <c r="B88" s="386"/>
      <c r="C88" s="241"/>
      <c r="D88" s="381"/>
      <c r="E88" s="382"/>
      <c r="F88" s="120"/>
      <c r="G88" s="124"/>
      <c r="H88" s="222"/>
      <c r="I88" s="369"/>
      <c r="J88" s="370"/>
      <c r="K88" s="370"/>
      <c r="L88" s="370"/>
      <c r="M88" s="370"/>
      <c r="N88" s="371"/>
    </row>
    <row r="89" spans="1:14" ht="20.25" customHeight="1">
      <c r="A89" s="267">
        <v>3</v>
      </c>
      <c r="B89" s="386"/>
      <c r="C89" s="241"/>
      <c r="D89" s="381"/>
      <c r="E89" s="382"/>
      <c r="F89" s="120"/>
      <c r="G89" s="124"/>
      <c r="H89" s="222"/>
      <c r="I89" s="245"/>
      <c r="J89" s="375"/>
      <c r="K89" s="376"/>
      <c r="L89" s="218"/>
      <c r="M89" s="218"/>
      <c r="N89" s="225"/>
    </row>
    <row r="90" spans="1:14" ht="20.25" customHeight="1">
      <c r="A90" s="267">
        <v>4</v>
      </c>
      <c r="B90" s="386"/>
      <c r="C90" s="242"/>
      <c r="D90" s="393"/>
      <c r="E90" s="394"/>
      <c r="F90" s="119"/>
      <c r="G90" s="123"/>
      <c r="H90" s="222"/>
      <c r="I90" s="369"/>
      <c r="J90" s="370"/>
      <c r="K90" s="370"/>
      <c r="L90" s="370"/>
      <c r="M90" s="370"/>
      <c r="N90" s="371"/>
    </row>
    <row r="91" spans="1:14" ht="20.25" customHeight="1">
      <c r="A91" s="267">
        <v>5</v>
      </c>
      <c r="B91" s="386"/>
      <c r="C91" s="241"/>
      <c r="D91" s="381"/>
      <c r="E91" s="382"/>
      <c r="F91" s="120"/>
      <c r="G91" s="124"/>
      <c r="H91" s="222"/>
      <c r="I91" s="245"/>
      <c r="J91" s="375"/>
      <c r="K91" s="376"/>
      <c r="L91" s="218"/>
      <c r="M91" s="218"/>
      <c r="N91" s="225"/>
    </row>
    <row r="92" spans="1:14" ht="20.25" customHeight="1">
      <c r="A92" s="267">
        <v>6</v>
      </c>
      <c r="B92" s="386"/>
      <c r="C92" s="242"/>
      <c r="D92" s="393"/>
      <c r="E92" s="394"/>
      <c r="F92" s="119"/>
      <c r="G92" s="123"/>
      <c r="H92" s="222"/>
      <c r="I92" s="369"/>
      <c r="J92" s="370"/>
      <c r="K92" s="370"/>
      <c r="L92" s="370"/>
      <c r="M92" s="370"/>
      <c r="N92" s="371"/>
    </row>
    <row r="93" spans="1:14" ht="20.25" customHeight="1">
      <c r="A93" s="267">
        <v>7</v>
      </c>
      <c r="B93" s="386"/>
      <c r="C93" s="241"/>
      <c r="D93" s="381"/>
      <c r="E93" s="382"/>
      <c r="F93" s="120"/>
      <c r="G93" s="124"/>
      <c r="H93" s="222"/>
      <c r="I93" s="245"/>
      <c r="J93" s="375"/>
      <c r="K93" s="376"/>
      <c r="L93" s="218"/>
      <c r="M93" s="218"/>
      <c r="N93" s="225"/>
    </row>
    <row r="94" spans="1:14" ht="20.25" customHeight="1" thickBot="1">
      <c r="A94" s="267">
        <v>8</v>
      </c>
      <c r="B94" s="387"/>
      <c r="C94" s="243"/>
      <c r="D94" s="383"/>
      <c r="E94" s="384"/>
      <c r="F94" s="121"/>
      <c r="G94" s="125"/>
      <c r="H94" s="223"/>
      <c r="I94" s="372"/>
      <c r="J94" s="373"/>
      <c r="K94" s="373"/>
      <c r="L94" s="373"/>
      <c r="M94" s="373"/>
      <c r="N94" s="374"/>
    </row>
    <row r="95" spans="1:14" ht="20.25" customHeight="1">
      <c r="A95" s="267">
        <v>1</v>
      </c>
      <c r="B95" s="403" t="s">
        <v>67</v>
      </c>
      <c r="C95" s="240"/>
      <c r="D95" s="379"/>
      <c r="E95" s="380"/>
      <c r="F95" s="118"/>
      <c r="G95" s="122"/>
      <c r="H95" s="216"/>
      <c r="I95" s="244"/>
      <c r="J95" s="377"/>
      <c r="K95" s="378"/>
      <c r="L95" s="45"/>
      <c r="M95" s="45"/>
      <c r="N95" s="220"/>
    </row>
    <row r="96" spans="1:14" ht="20.25" customHeight="1">
      <c r="A96" s="267">
        <v>2</v>
      </c>
      <c r="B96" s="404"/>
      <c r="C96" s="241"/>
      <c r="D96" s="381"/>
      <c r="E96" s="382"/>
      <c r="F96" s="120"/>
      <c r="G96" s="124"/>
      <c r="H96" s="215"/>
      <c r="I96" s="369"/>
      <c r="J96" s="370"/>
      <c r="K96" s="370"/>
      <c r="L96" s="370"/>
      <c r="M96" s="370"/>
      <c r="N96" s="371"/>
    </row>
    <row r="97" spans="1:14" ht="20.25" customHeight="1">
      <c r="A97" s="267">
        <v>3</v>
      </c>
      <c r="B97" s="404"/>
      <c r="C97" s="241"/>
      <c r="D97" s="381"/>
      <c r="E97" s="382"/>
      <c r="F97" s="120"/>
      <c r="G97" s="124"/>
      <c r="H97" s="215"/>
      <c r="I97" s="245"/>
      <c r="J97" s="375"/>
      <c r="K97" s="376"/>
      <c r="L97" s="218"/>
      <c r="M97" s="218"/>
      <c r="N97" s="219"/>
    </row>
    <row r="98" spans="1:14" ht="20.25" customHeight="1">
      <c r="A98" s="267">
        <v>4</v>
      </c>
      <c r="B98" s="404"/>
      <c r="C98" s="242"/>
      <c r="D98" s="393"/>
      <c r="E98" s="394"/>
      <c r="F98" s="119"/>
      <c r="G98" s="123"/>
      <c r="H98" s="215"/>
      <c r="I98" s="369"/>
      <c r="J98" s="370"/>
      <c r="K98" s="370"/>
      <c r="L98" s="370"/>
      <c r="M98" s="370"/>
      <c r="N98" s="371"/>
    </row>
    <row r="99" spans="1:14" ht="20.25" customHeight="1">
      <c r="A99" s="267">
        <v>5</v>
      </c>
      <c r="B99" s="404"/>
      <c r="C99" s="241"/>
      <c r="D99" s="381"/>
      <c r="E99" s="382"/>
      <c r="F99" s="120"/>
      <c r="G99" s="124"/>
      <c r="H99" s="215"/>
      <c r="I99" s="245"/>
      <c r="J99" s="375"/>
      <c r="K99" s="376"/>
      <c r="L99" s="218"/>
      <c r="M99" s="218"/>
      <c r="N99" s="219"/>
    </row>
    <row r="100" spans="1:14" ht="20.25" customHeight="1">
      <c r="A100" s="267">
        <v>6</v>
      </c>
      <c r="B100" s="404"/>
      <c r="C100" s="242"/>
      <c r="D100" s="393"/>
      <c r="E100" s="394"/>
      <c r="F100" s="119"/>
      <c r="G100" s="123"/>
      <c r="H100" s="215"/>
      <c r="I100" s="369"/>
      <c r="J100" s="370"/>
      <c r="K100" s="370"/>
      <c r="L100" s="370"/>
      <c r="M100" s="370"/>
      <c r="N100" s="371"/>
    </row>
    <row r="101" spans="1:14" ht="20.25" customHeight="1">
      <c r="A101" s="267">
        <v>7</v>
      </c>
      <c r="B101" s="404"/>
      <c r="C101" s="241"/>
      <c r="D101" s="381"/>
      <c r="E101" s="382"/>
      <c r="F101" s="120"/>
      <c r="G101" s="124"/>
      <c r="H101" s="215"/>
      <c r="I101" s="245"/>
      <c r="J101" s="375"/>
      <c r="K101" s="376"/>
      <c r="L101" s="218"/>
      <c r="M101" s="218"/>
      <c r="N101" s="219"/>
    </row>
    <row r="102" spans="1:14" ht="20.25" customHeight="1" thickBot="1">
      <c r="A102" s="267">
        <v>8</v>
      </c>
      <c r="B102" s="405"/>
      <c r="C102" s="243"/>
      <c r="D102" s="383"/>
      <c r="E102" s="384"/>
      <c r="F102" s="121"/>
      <c r="G102" s="125"/>
      <c r="H102" s="217"/>
      <c r="I102" s="369"/>
      <c r="J102" s="370"/>
      <c r="K102" s="370"/>
      <c r="L102" s="370"/>
      <c r="M102" s="370"/>
      <c r="N102" s="371"/>
    </row>
    <row r="103" spans="1:14" ht="20.25" customHeight="1">
      <c r="A103" s="267">
        <v>1</v>
      </c>
      <c r="B103" s="403" t="s">
        <v>66</v>
      </c>
      <c r="C103" s="240"/>
      <c r="D103" s="379"/>
      <c r="E103" s="380"/>
      <c r="F103" s="118"/>
      <c r="G103" s="122"/>
      <c r="H103" s="216"/>
      <c r="I103" s="244"/>
      <c r="J103" s="377"/>
      <c r="K103" s="378"/>
      <c r="L103" s="45"/>
      <c r="M103" s="45"/>
      <c r="N103" s="220"/>
    </row>
    <row r="104" spans="1:14" ht="20.25" customHeight="1">
      <c r="A104" s="267">
        <v>2</v>
      </c>
      <c r="B104" s="404"/>
      <c r="C104" s="241"/>
      <c r="D104" s="381"/>
      <c r="E104" s="382"/>
      <c r="F104" s="120"/>
      <c r="G104" s="124"/>
      <c r="H104" s="215"/>
      <c r="I104" s="369"/>
      <c r="J104" s="370"/>
      <c r="K104" s="370"/>
      <c r="L104" s="370"/>
      <c r="M104" s="370"/>
      <c r="N104" s="371"/>
    </row>
    <row r="105" spans="1:14" ht="20.25" customHeight="1">
      <c r="A105" s="267">
        <v>3</v>
      </c>
      <c r="B105" s="404"/>
      <c r="C105" s="241"/>
      <c r="D105" s="381"/>
      <c r="E105" s="382"/>
      <c r="F105" s="120"/>
      <c r="G105" s="124"/>
      <c r="H105" s="215"/>
      <c r="I105" s="245"/>
      <c r="J105" s="375"/>
      <c r="K105" s="376"/>
      <c r="L105" s="218"/>
      <c r="M105" s="218"/>
      <c r="N105" s="219"/>
    </row>
    <row r="106" spans="1:14" ht="20.25" customHeight="1">
      <c r="A106" s="267">
        <v>4</v>
      </c>
      <c r="B106" s="404"/>
      <c r="C106" s="242"/>
      <c r="D106" s="393"/>
      <c r="E106" s="394"/>
      <c r="F106" s="119"/>
      <c r="G106" s="123"/>
      <c r="H106" s="215"/>
      <c r="I106" s="369"/>
      <c r="J106" s="370"/>
      <c r="K106" s="370"/>
      <c r="L106" s="370"/>
      <c r="M106" s="370"/>
      <c r="N106" s="371"/>
    </row>
    <row r="107" spans="1:14" ht="20.25" customHeight="1">
      <c r="A107" s="267">
        <v>5</v>
      </c>
      <c r="B107" s="404"/>
      <c r="C107" s="241"/>
      <c r="D107" s="381"/>
      <c r="E107" s="382"/>
      <c r="F107" s="120"/>
      <c r="G107" s="124"/>
      <c r="H107" s="215"/>
      <c r="I107" s="245"/>
      <c r="J107" s="375"/>
      <c r="K107" s="376"/>
      <c r="L107" s="218"/>
      <c r="M107" s="218"/>
      <c r="N107" s="219"/>
    </row>
    <row r="108" spans="1:14" ht="20.25" customHeight="1">
      <c r="A108" s="267">
        <v>6</v>
      </c>
      <c r="B108" s="404"/>
      <c r="C108" s="242"/>
      <c r="D108" s="393"/>
      <c r="E108" s="394"/>
      <c r="F108" s="119"/>
      <c r="G108" s="123"/>
      <c r="H108" s="215"/>
      <c r="I108" s="369"/>
      <c r="J108" s="370"/>
      <c r="K108" s="370"/>
      <c r="L108" s="370"/>
      <c r="M108" s="370"/>
      <c r="N108" s="371"/>
    </row>
    <row r="109" spans="1:14" ht="20.25" customHeight="1">
      <c r="A109" s="267">
        <v>7</v>
      </c>
      <c r="B109" s="404"/>
      <c r="C109" s="241"/>
      <c r="D109" s="381"/>
      <c r="E109" s="382"/>
      <c r="F109" s="120"/>
      <c r="G109" s="124"/>
      <c r="H109" s="215"/>
      <c r="I109" s="245"/>
      <c r="J109" s="375"/>
      <c r="K109" s="376"/>
      <c r="L109" s="218"/>
      <c r="M109" s="218"/>
      <c r="N109" s="219"/>
    </row>
    <row r="110" spans="1:14" ht="20.25" customHeight="1" thickBot="1">
      <c r="A110" s="267">
        <v>8</v>
      </c>
      <c r="B110" s="405"/>
      <c r="C110" s="243"/>
      <c r="D110" s="383"/>
      <c r="E110" s="384"/>
      <c r="F110" s="121"/>
      <c r="G110" s="125"/>
      <c r="H110" s="217"/>
      <c r="I110" s="369"/>
      <c r="J110" s="370"/>
      <c r="K110" s="370"/>
      <c r="L110" s="370"/>
      <c r="M110" s="370"/>
      <c r="N110" s="371"/>
    </row>
    <row r="111" spans="1:14" ht="20.25" customHeight="1">
      <c r="A111" s="267">
        <v>1</v>
      </c>
      <c r="B111" s="385" t="s">
        <v>68</v>
      </c>
      <c r="C111" s="240"/>
      <c r="D111" s="379"/>
      <c r="E111" s="380"/>
      <c r="F111" s="118"/>
      <c r="G111" s="122"/>
      <c r="H111" s="216"/>
      <c r="I111" s="244"/>
      <c r="J111" s="377"/>
      <c r="K111" s="378"/>
      <c r="L111" s="45"/>
      <c r="M111" s="45"/>
      <c r="N111" s="220"/>
    </row>
    <row r="112" spans="1:14" ht="20.25" customHeight="1">
      <c r="A112" s="267">
        <v>2</v>
      </c>
      <c r="B112" s="386"/>
      <c r="C112" s="241"/>
      <c r="D112" s="381"/>
      <c r="E112" s="382"/>
      <c r="F112" s="120"/>
      <c r="G112" s="124"/>
      <c r="H112" s="215"/>
      <c r="I112" s="369"/>
      <c r="J112" s="370"/>
      <c r="K112" s="370"/>
      <c r="L112" s="370"/>
      <c r="M112" s="370"/>
      <c r="N112" s="371"/>
    </row>
    <row r="113" spans="1:14" ht="20.25" customHeight="1">
      <c r="A113" s="267">
        <v>3</v>
      </c>
      <c r="B113" s="386"/>
      <c r="C113" s="241"/>
      <c r="D113" s="381"/>
      <c r="E113" s="382"/>
      <c r="F113" s="120"/>
      <c r="G113" s="124"/>
      <c r="H113" s="215"/>
      <c r="I113" s="245"/>
      <c r="J113" s="375"/>
      <c r="K113" s="376"/>
      <c r="L113" s="218"/>
      <c r="M113" s="218"/>
      <c r="N113" s="219"/>
    </row>
    <row r="114" spans="1:14" ht="20.25" customHeight="1">
      <c r="A114" s="267">
        <v>4</v>
      </c>
      <c r="B114" s="386"/>
      <c r="C114" s="242"/>
      <c r="D114" s="393"/>
      <c r="E114" s="394"/>
      <c r="F114" s="119"/>
      <c r="G114" s="123"/>
      <c r="H114" s="215"/>
      <c r="I114" s="369"/>
      <c r="J114" s="370"/>
      <c r="K114" s="370"/>
      <c r="L114" s="370"/>
      <c r="M114" s="370"/>
      <c r="N114" s="371"/>
    </row>
    <row r="115" spans="1:14" ht="20.25" customHeight="1">
      <c r="A115" s="267">
        <v>5</v>
      </c>
      <c r="B115" s="386"/>
      <c r="C115" s="241"/>
      <c r="D115" s="381"/>
      <c r="E115" s="382"/>
      <c r="F115" s="120"/>
      <c r="G115" s="124"/>
      <c r="H115" s="215"/>
      <c r="I115" s="245"/>
      <c r="J115" s="375"/>
      <c r="K115" s="376"/>
      <c r="L115" s="218"/>
      <c r="M115" s="218"/>
      <c r="N115" s="219"/>
    </row>
    <row r="116" spans="1:14" ht="20.25" customHeight="1">
      <c r="A116" s="267">
        <v>6</v>
      </c>
      <c r="B116" s="386"/>
      <c r="C116" s="242"/>
      <c r="D116" s="393"/>
      <c r="E116" s="394"/>
      <c r="F116" s="119"/>
      <c r="G116" s="123"/>
      <c r="H116" s="215"/>
      <c r="I116" s="369"/>
      <c r="J116" s="370"/>
      <c r="K116" s="370"/>
      <c r="L116" s="370"/>
      <c r="M116" s="370"/>
      <c r="N116" s="371"/>
    </row>
    <row r="117" spans="1:14" ht="20.25" customHeight="1">
      <c r="A117" s="267">
        <v>7</v>
      </c>
      <c r="B117" s="386"/>
      <c r="C117" s="241"/>
      <c r="D117" s="381"/>
      <c r="E117" s="382"/>
      <c r="F117" s="120"/>
      <c r="G117" s="124"/>
      <c r="H117" s="215"/>
      <c r="I117" s="245"/>
      <c r="J117" s="375"/>
      <c r="K117" s="376"/>
      <c r="L117" s="218"/>
      <c r="M117" s="218"/>
      <c r="N117" s="219"/>
    </row>
    <row r="118" spans="1:14" ht="20.25" customHeight="1" thickBot="1">
      <c r="A118" s="267">
        <v>8</v>
      </c>
      <c r="B118" s="387"/>
      <c r="C118" s="243"/>
      <c r="D118" s="383"/>
      <c r="E118" s="384"/>
      <c r="F118" s="121"/>
      <c r="G118" s="125"/>
      <c r="H118" s="217"/>
      <c r="I118" s="369"/>
      <c r="J118" s="370"/>
      <c r="K118" s="370"/>
      <c r="L118" s="370"/>
      <c r="M118" s="370"/>
      <c r="N118" s="371"/>
    </row>
    <row r="119" spans="1:14" ht="20.25" customHeight="1">
      <c r="A119" s="267">
        <v>1</v>
      </c>
      <c r="B119" s="385" t="s">
        <v>69</v>
      </c>
      <c r="C119" s="240"/>
      <c r="D119" s="379"/>
      <c r="E119" s="380"/>
      <c r="F119" s="118"/>
      <c r="G119" s="122"/>
      <c r="H119" s="216"/>
      <c r="I119" s="244"/>
      <c r="J119" s="377"/>
      <c r="K119" s="378"/>
      <c r="L119" s="45"/>
      <c r="M119" s="45"/>
      <c r="N119" s="220"/>
    </row>
    <row r="120" spans="1:14" ht="20.25" customHeight="1">
      <c r="A120" s="267">
        <v>2</v>
      </c>
      <c r="B120" s="386"/>
      <c r="C120" s="241"/>
      <c r="D120" s="381"/>
      <c r="E120" s="382"/>
      <c r="F120" s="120"/>
      <c r="G120" s="124"/>
      <c r="H120" s="215"/>
      <c r="I120" s="369"/>
      <c r="J120" s="370"/>
      <c r="K120" s="370"/>
      <c r="L120" s="370"/>
      <c r="M120" s="370"/>
      <c r="N120" s="371"/>
    </row>
    <row r="121" spans="1:14" ht="20.25" customHeight="1">
      <c r="A121" s="267">
        <v>3</v>
      </c>
      <c r="B121" s="386"/>
      <c r="C121" s="241"/>
      <c r="D121" s="381"/>
      <c r="E121" s="382"/>
      <c r="F121" s="120"/>
      <c r="G121" s="124"/>
      <c r="H121" s="215"/>
      <c r="I121" s="245"/>
      <c r="J121" s="375"/>
      <c r="K121" s="376"/>
      <c r="L121" s="218"/>
      <c r="M121" s="218"/>
      <c r="N121" s="219"/>
    </row>
    <row r="122" spans="1:14" ht="20.25" customHeight="1">
      <c r="A122" s="267">
        <v>4</v>
      </c>
      <c r="B122" s="386"/>
      <c r="C122" s="242"/>
      <c r="D122" s="393"/>
      <c r="E122" s="394"/>
      <c r="F122" s="119"/>
      <c r="G122" s="123"/>
      <c r="H122" s="215"/>
      <c r="I122" s="369"/>
      <c r="J122" s="370"/>
      <c r="K122" s="370"/>
      <c r="L122" s="370"/>
      <c r="M122" s="370"/>
      <c r="N122" s="371"/>
    </row>
    <row r="123" spans="1:14" ht="20.25" customHeight="1">
      <c r="A123" s="267">
        <v>5</v>
      </c>
      <c r="B123" s="386"/>
      <c r="C123" s="241"/>
      <c r="D123" s="381"/>
      <c r="E123" s="382"/>
      <c r="F123" s="120"/>
      <c r="G123" s="124"/>
      <c r="H123" s="215"/>
      <c r="I123" s="245"/>
      <c r="J123" s="375"/>
      <c r="K123" s="376"/>
      <c r="L123" s="218"/>
      <c r="M123" s="218"/>
      <c r="N123" s="219"/>
    </row>
    <row r="124" spans="1:14" ht="20.25" customHeight="1">
      <c r="A124" s="267">
        <v>6</v>
      </c>
      <c r="B124" s="386"/>
      <c r="C124" s="242"/>
      <c r="D124" s="393"/>
      <c r="E124" s="394"/>
      <c r="F124" s="119"/>
      <c r="G124" s="123"/>
      <c r="H124" s="215"/>
      <c r="I124" s="369"/>
      <c r="J124" s="370"/>
      <c r="K124" s="370"/>
      <c r="L124" s="370"/>
      <c r="M124" s="370"/>
      <c r="N124" s="371"/>
    </row>
    <row r="125" spans="1:14" ht="20.25" customHeight="1">
      <c r="A125" s="267">
        <v>7</v>
      </c>
      <c r="B125" s="386"/>
      <c r="C125" s="241"/>
      <c r="D125" s="381"/>
      <c r="E125" s="382"/>
      <c r="F125" s="120"/>
      <c r="G125" s="124"/>
      <c r="H125" s="215"/>
      <c r="I125" s="245"/>
      <c r="J125" s="375"/>
      <c r="K125" s="376"/>
      <c r="L125" s="218"/>
      <c r="M125" s="218"/>
      <c r="N125" s="219"/>
    </row>
    <row r="126" spans="1:14" ht="20.25" customHeight="1" thickBot="1">
      <c r="A126" s="267">
        <v>8</v>
      </c>
      <c r="B126" s="387"/>
      <c r="C126" s="243"/>
      <c r="D126" s="383"/>
      <c r="E126" s="384"/>
      <c r="F126" s="121"/>
      <c r="G126" s="125"/>
      <c r="H126" s="217"/>
      <c r="I126" s="369"/>
      <c r="J126" s="370"/>
      <c r="K126" s="370"/>
      <c r="L126" s="370"/>
      <c r="M126" s="370"/>
      <c r="N126" s="371"/>
    </row>
    <row r="127" spans="1:14" ht="20.25" customHeight="1">
      <c r="A127" s="267">
        <v>1</v>
      </c>
      <c r="B127" s="385" t="s">
        <v>70</v>
      </c>
      <c r="C127" s="240"/>
      <c r="D127" s="379"/>
      <c r="E127" s="380"/>
      <c r="F127" s="118"/>
      <c r="G127" s="122"/>
      <c r="H127" s="216"/>
      <c r="I127" s="244"/>
      <c r="J127" s="377"/>
      <c r="K127" s="378"/>
      <c r="L127" s="45"/>
      <c r="M127" s="45"/>
      <c r="N127" s="220"/>
    </row>
    <row r="128" spans="1:14" ht="20.25" customHeight="1">
      <c r="A128" s="267">
        <v>2</v>
      </c>
      <c r="B128" s="386"/>
      <c r="C128" s="241"/>
      <c r="D128" s="381"/>
      <c r="E128" s="382"/>
      <c r="F128" s="120"/>
      <c r="G128" s="124"/>
      <c r="H128" s="215"/>
      <c r="I128" s="369"/>
      <c r="J128" s="370"/>
      <c r="K128" s="370"/>
      <c r="L128" s="370"/>
      <c r="M128" s="370"/>
      <c r="N128" s="371"/>
    </row>
    <row r="129" spans="1:14" ht="20.25" customHeight="1">
      <c r="A129" s="267">
        <v>3</v>
      </c>
      <c r="B129" s="386"/>
      <c r="C129" s="241"/>
      <c r="D129" s="381"/>
      <c r="E129" s="382"/>
      <c r="F129" s="120"/>
      <c r="G129" s="124"/>
      <c r="H129" s="215"/>
      <c r="I129" s="245"/>
      <c r="J129" s="375"/>
      <c r="K129" s="376"/>
      <c r="L129" s="218"/>
      <c r="M129" s="218"/>
      <c r="N129" s="219"/>
    </row>
    <row r="130" spans="1:14" ht="20.25" customHeight="1">
      <c r="A130" s="267">
        <v>4</v>
      </c>
      <c r="B130" s="386"/>
      <c r="C130" s="242"/>
      <c r="D130" s="393"/>
      <c r="E130" s="394"/>
      <c r="F130" s="119"/>
      <c r="G130" s="123"/>
      <c r="H130" s="215"/>
      <c r="I130" s="369"/>
      <c r="J130" s="370"/>
      <c r="K130" s="370"/>
      <c r="L130" s="370"/>
      <c r="M130" s="370"/>
      <c r="N130" s="371"/>
    </row>
    <row r="131" spans="1:14" ht="20.25" customHeight="1">
      <c r="A131" s="267">
        <v>5</v>
      </c>
      <c r="B131" s="386"/>
      <c r="C131" s="241"/>
      <c r="D131" s="381"/>
      <c r="E131" s="382"/>
      <c r="F131" s="120"/>
      <c r="G131" s="124"/>
      <c r="H131" s="215"/>
      <c r="I131" s="245"/>
      <c r="J131" s="375"/>
      <c r="K131" s="376"/>
      <c r="L131" s="218"/>
      <c r="M131" s="218"/>
      <c r="N131" s="219"/>
    </row>
    <row r="132" spans="1:14" ht="20.25" customHeight="1">
      <c r="A132" s="267">
        <v>6</v>
      </c>
      <c r="B132" s="386"/>
      <c r="C132" s="242"/>
      <c r="D132" s="393"/>
      <c r="E132" s="394"/>
      <c r="F132" s="119"/>
      <c r="G132" s="123"/>
      <c r="H132" s="215"/>
      <c r="I132" s="369"/>
      <c r="J132" s="370"/>
      <c r="K132" s="370"/>
      <c r="L132" s="370"/>
      <c r="M132" s="370"/>
      <c r="N132" s="371"/>
    </row>
    <row r="133" spans="1:14" ht="20.25" customHeight="1">
      <c r="A133" s="267">
        <v>7</v>
      </c>
      <c r="B133" s="386"/>
      <c r="C133" s="241"/>
      <c r="D133" s="381"/>
      <c r="E133" s="382"/>
      <c r="F133" s="120"/>
      <c r="G133" s="124"/>
      <c r="H133" s="215"/>
      <c r="I133" s="245"/>
      <c r="J133" s="375"/>
      <c r="K133" s="376"/>
      <c r="L133" s="218"/>
      <c r="M133" s="218"/>
      <c r="N133" s="219"/>
    </row>
    <row r="134" spans="1:14" ht="20.25" customHeight="1" thickBot="1">
      <c r="A134" s="267">
        <v>8</v>
      </c>
      <c r="B134" s="387"/>
      <c r="C134" s="243"/>
      <c r="D134" s="383"/>
      <c r="E134" s="384"/>
      <c r="F134" s="121"/>
      <c r="G134" s="125"/>
      <c r="H134" s="217"/>
      <c r="I134" s="372"/>
      <c r="J134" s="373"/>
      <c r="K134" s="373"/>
      <c r="L134" s="373"/>
      <c r="M134" s="373"/>
      <c r="N134" s="374"/>
    </row>
    <row r="135" spans="1:14" ht="20.25" customHeight="1">
      <c r="A135" s="267">
        <v>1</v>
      </c>
      <c r="B135" s="385" t="s">
        <v>71</v>
      </c>
      <c r="C135" s="240"/>
      <c r="D135" s="379"/>
      <c r="E135" s="380"/>
      <c r="F135" s="118"/>
      <c r="G135" s="122"/>
      <c r="H135" s="216"/>
      <c r="I135" s="244"/>
      <c r="J135" s="377"/>
      <c r="K135" s="378"/>
      <c r="L135" s="45"/>
      <c r="M135" s="45"/>
      <c r="N135" s="220"/>
    </row>
    <row r="136" spans="1:14" ht="20.25" customHeight="1">
      <c r="A136" s="267">
        <v>2</v>
      </c>
      <c r="B136" s="386"/>
      <c r="C136" s="241"/>
      <c r="D136" s="381"/>
      <c r="E136" s="382"/>
      <c r="F136" s="120"/>
      <c r="G136" s="124"/>
      <c r="H136" s="215"/>
      <c r="I136" s="369"/>
      <c r="J136" s="370"/>
      <c r="K136" s="370"/>
      <c r="L136" s="370"/>
      <c r="M136" s="370"/>
      <c r="N136" s="371"/>
    </row>
    <row r="137" spans="1:14" ht="20.25" customHeight="1">
      <c r="A137" s="267">
        <v>3</v>
      </c>
      <c r="B137" s="386"/>
      <c r="C137" s="241"/>
      <c r="D137" s="381"/>
      <c r="E137" s="382"/>
      <c r="F137" s="120"/>
      <c r="G137" s="124"/>
      <c r="H137" s="215"/>
      <c r="I137" s="245"/>
      <c r="J137" s="375"/>
      <c r="K137" s="376"/>
      <c r="L137" s="218"/>
      <c r="M137" s="218"/>
      <c r="N137" s="219"/>
    </row>
    <row r="138" spans="1:14" ht="20.25" customHeight="1">
      <c r="A138" s="267">
        <v>4</v>
      </c>
      <c r="B138" s="386"/>
      <c r="C138" s="242"/>
      <c r="D138" s="393"/>
      <c r="E138" s="394"/>
      <c r="F138" s="119"/>
      <c r="G138" s="123"/>
      <c r="H138" s="215"/>
      <c r="I138" s="369"/>
      <c r="J138" s="370"/>
      <c r="K138" s="370"/>
      <c r="L138" s="370"/>
      <c r="M138" s="370"/>
      <c r="N138" s="371"/>
    </row>
    <row r="139" spans="1:14" ht="20.25" customHeight="1">
      <c r="A139" s="267">
        <v>5</v>
      </c>
      <c r="B139" s="386"/>
      <c r="C139" s="241"/>
      <c r="D139" s="381"/>
      <c r="E139" s="382"/>
      <c r="F139" s="120"/>
      <c r="G139" s="124"/>
      <c r="H139" s="215"/>
      <c r="I139" s="245"/>
      <c r="J139" s="375"/>
      <c r="K139" s="376"/>
      <c r="L139" s="218"/>
      <c r="M139" s="218"/>
      <c r="N139" s="219"/>
    </row>
    <row r="140" spans="1:14" ht="20.25" customHeight="1">
      <c r="A140" s="267">
        <v>6</v>
      </c>
      <c r="B140" s="386"/>
      <c r="C140" s="242"/>
      <c r="D140" s="393"/>
      <c r="E140" s="394"/>
      <c r="F140" s="119"/>
      <c r="G140" s="123"/>
      <c r="H140" s="215"/>
      <c r="I140" s="369"/>
      <c r="J140" s="370"/>
      <c r="K140" s="370"/>
      <c r="L140" s="370"/>
      <c r="M140" s="370"/>
      <c r="N140" s="371"/>
    </row>
    <row r="141" spans="1:14" ht="20.25" customHeight="1">
      <c r="A141" s="267">
        <v>7</v>
      </c>
      <c r="B141" s="386"/>
      <c r="C141" s="241"/>
      <c r="D141" s="381"/>
      <c r="E141" s="382"/>
      <c r="F141" s="120"/>
      <c r="G141" s="124"/>
      <c r="H141" s="215"/>
      <c r="I141" s="245"/>
      <c r="J141" s="375"/>
      <c r="K141" s="376"/>
      <c r="L141" s="218"/>
      <c r="M141" s="218"/>
      <c r="N141" s="219"/>
    </row>
    <row r="142" spans="1:14" ht="20.25" customHeight="1" thickBot="1">
      <c r="A142" s="267">
        <v>8</v>
      </c>
      <c r="B142" s="387"/>
      <c r="C142" s="243"/>
      <c r="D142" s="383"/>
      <c r="E142" s="384"/>
      <c r="F142" s="121"/>
      <c r="G142" s="125"/>
      <c r="H142" s="217"/>
      <c r="I142" s="369"/>
      <c r="J142" s="370"/>
      <c r="K142" s="370"/>
      <c r="L142" s="370"/>
      <c r="M142" s="370"/>
      <c r="N142" s="371"/>
    </row>
    <row r="143" spans="1:14" ht="20.25" customHeight="1">
      <c r="A143" s="267">
        <v>1</v>
      </c>
      <c r="B143" s="385" t="s">
        <v>72</v>
      </c>
      <c r="C143" s="240"/>
      <c r="D143" s="379"/>
      <c r="E143" s="380"/>
      <c r="F143" s="118"/>
      <c r="G143" s="122"/>
      <c r="H143" s="216"/>
      <c r="I143" s="244"/>
      <c r="J143" s="377"/>
      <c r="K143" s="378"/>
      <c r="L143" s="45"/>
      <c r="M143" s="45"/>
      <c r="N143" s="220"/>
    </row>
    <row r="144" spans="1:14" ht="20.25" customHeight="1">
      <c r="A144" s="267">
        <v>2</v>
      </c>
      <c r="B144" s="386"/>
      <c r="C144" s="241"/>
      <c r="D144" s="381"/>
      <c r="E144" s="382"/>
      <c r="F144" s="120"/>
      <c r="G144" s="124"/>
      <c r="H144" s="215"/>
      <c r="I144" s="369"/>
      <c r="J144" s="370"/>
      <c r="K144" s="370"/>
      <c r="L144" s="370"/>
      <c r="M144" s="370"/>
      <c r="N144" s="371"/>
    </row>
    <row r="145" spans="1:14" ht="20.25" customHeight="1">
      <c r="A145" s="267">
        <v>3</v>
      </c>
      <c r="B145" s="386"/>
      <c r="C145" s="241"/>
      <c r="D145" s="381"/>
      <c r="E145" s="382"/>
      <c r="F145" s="120"/>
      <c r="G145" s="124"/>
      <c r="H145" s="215"/>
      <c r="I145" s="245"/>
      <c r="J145" s="375"/>
      <c r="K145" s="376"/>
      <c r="L145" s="218"/>
      <c r="M145" s="218"/>
      <c r="N145" s="219"/>
    </row>
    <row r="146" spans="1:14" ht="20.25" customHeight="1">
      <c r="A146" s="267">
        <v>4</v>
      </c>
      <c r="B146" s="386"/>
      <c r="C146" s="242"/>
      <c r="D146" s="393"/>
      <c r="E146" s="394"/>
      <c r="F146" s="119"/>
      <c r="G146" s="123"/>
      <c r="H146" s="215"/>
      <c r="I146" s="369"/>
      <c r="J146" s="370"/>
      <c r="K146" s="370"/>
      <c r="L146" s="370"/>
      <c r="M146" s="370"/>
      <c r="N146" s="371"/>
    </row>
    <row r="147" spans="1:14" ht="20.25" customHeight="1">
      <c r="A147" s="267">
        <v>5</v>
      </c>
      <c r="B147" s="386"/>
      <c r="C147" s="241"/>
      <c r="D147" s="381"/>
      <c r="E147" s="382"/>
      <c r="F147" s="120"/>
      <c r="G147" s="124"/>
      <c r="H147" s="215"/>
      <c r="I147" s="245"/>
      <c r="J147" s="375"/>
      <c r="K147" s="376"/>
      <c r="L147" s="218"/>
      <c r="M147" s="218"/>
      <c r="N147" s="219"/>
    </row>
    <row r="148" spans="1:14" ht="20.25" customHeight="1">
      <c r="A148" s="267">
        <v>6</v>
      </c>
      <c r="B148" s="386"/>
      <c r="C148" s="242"/>
      <c r="D148" s="393"/>
      <c r="E148" s="394"/>
      <c r="F148" s="119"/>
      <c r="G148" s="123"/>
      <c r="H148" s="215"/>
      <c r="I148" s="369"/>
      <c r="J148" s="370"/>
      <c r="K148" s="370"/>
      <c r="L148" s="370"/>
      <c r="M148" s="370"/>
      <c r="N148" s="371"/>
    </row>
    <row r="149" spans="1:14" ht="20.25" customHeight="1">
      <c r="A149" s="267">
        <v>7</v>
      </c>
      <c r="B149" s="386"/>
      <c r="C149" s="241"/>
      <c r="D149" s="381"/>
      <c r="E149" s="382"/>
      <c r="F149" s="120"/>
      <c r="G149" s="124"/>
      <c r="H149" s="215"/>
      <c r="I149" s="245"/>
      <c r="J149" s="375"/>
      <c r="K149" s="376"/>
      <c r="L149" s="218"/>
      <c r="M149" s="218"/>
      <c r="N149" s="219"/>
    </row>
    <row r="150" spans="1:14" ht="20.25" customHeight="1" thickBot="1">
      <c r="A150" s="267">
        <v>8</v>
      </c>
      <c r="B150" s="387"/>
      <c r="C150" s="243"/>
      <c r="D150" s="383"/>
      <c r="E150" s="384"/>
      <c r="F150" s="121"/>
      <c r="G150" s="125"/>
      <c r="H150" s="217"/>
      <c r="I150" s="369"/>
      <c r="J150" s="370"/>
      <c r="K150" s="370"/>
      <c r="L150" s="370"/>
      <c r="M150" s="370"/>
      <c r="N150" s="371"/>
    </row>
    <row r="151" spans="1:14" ht="20.25" customHeight="1">
      <c r="A151" s="184"/>
      <c r="B151" s="403" t="s">
        <v>62</v>
      </c>
      <c r="C151" s="246"/>
      <c r="D151" s="229" t="s">
        <v>200</v>
      </c>
      <c r="E151" s="172"/>
      <c r="F151" s="126"/>
      <c r="G151" s="359" t="s">
        <v>331</v>
      </c>
      <c r="H151" s="360"/>
      <c r="I151" s="273"/>
      <c r="J151" s="229" t="s">
        <v>200</v>
      </c>
      <c r="K151" s="172"/>
      <c r="L151" s="126"/>
      <c r="M151" s="359" t="s">
        <v>332</v>
      </c>
      <c r="N151" s="360"/>
    </row>
    <row r="152" spans="1:14" ht="20.25" customHeight="1">
      <c r="A152" s="187"/>
      <c r="B152" s="404"/>
      <c r="C152" s="247"/>
      <c r="D152" s="230" t="s">
        <v>319</v>
      </c>
      <c r="E152" s="173"/>
      <c r="F152" s="127"/>
      <c r="G152" s="268" t="s">
        <v>211</v>
      </c>
      <c r="H152" s="269" t="s">
        <v>328</v>
      </c>
      <c r="I152" s="274"/>
      <c r="J152" s="230" t="s">
        <v>319</v>
      </c>
      <c r="K152" s="173"/>
      <c r="L152" s="127"/>
      <c r="M152" s="268" t="s">
        <v>211</v>
      </c>
      <c r="N152" s="269" t="s">
        <v>328</v>
      </c>
    </row>
    <row r="153" spans="1:14" ht="20.25" customHeight="1">
      <c r="A153" s="187"/>
      <c r="B153" s="404"/>
      <c r="C153" s="247"/>
      <c r="D153" s="230" t="s">
        <v>320</v>
      </c>
      <c r="E153" s="173"/>
      <c r="F153" s="127"/>
      <c r="G153" s="357"/>
      <c r="H153" s="363"/>
      <c r="I153" s="274"/>
      <c r="J153" s="230" t="s">
        <v>320</v>
      </c>
      <c r="K153" s="173"/>
      <c r="L153" s="127"/>
      <c r="M153" s="357"/>
      <c r="N153" s="363"/>
    </row>
    <row r="154" spans="1:14" ht="20.25" customHeight="1">
      <c r="A154" s="187"/>
      <c r="B154" s="404"/>
      <c r="C154" s="248"/>
      <c r="D154" s="231" t="s">
        <v>321</v>
      </c>
      <c r="E154" s="228"/>
      <c r="F154" s="227"/>
      <c r="G154" s="358"/>
      <c r="H154" s="364"/>
      <c r="I154" s="275"/>
      <c r="J154" s="231" t="s">
        <v>321</v>
      </c>
      <c r="K154" s="228"/>
      <c r="L154" s="227"/>
      <c r="M154" s="358"/>
      <c r="N154" s="364"/>
    </row>
    <row r="155" spans="1:14" ht="20.25" customHeight="1">
      <c r="A155" s="187"/>
      <c r="B155" s="404"/>
      <c r="C155" s="247"/>
      <c r="D155" s="230" t="s">
        <v>322</v>
      </c>
      <c r="E155" s="173"/>
      <c r="F155" s="127"/>
      <c r="G155" s="355" t="s">
        <v>194</v>
      </c>
      <c r="H155" s="361"/>
      <c r="I155" s="274"/>
      <c r="J155" s="230" t="s">
        <v>322</v>
      </c>
      <c r="K155" s="173"/>
      <c r="L155" s="127"/>
      <c r="M155" s="355" t="s">
        <v>194</v>
      </c>
      <c r="N155" s="361"/>
    </row>
    <row r="156" spans="1:14" ht="20.25" customHeight="1" thickBot="1">
      <c r="A156" s="187"/>
      <c r="B156" s="404"/>
      <c r="C156" s="249"/>
      <c r="D156" s="232" t="s">
        <v>323</v>
      </c>
      <c r="E156" s="174"/>
      <c r="F156" s="128"/>
      <c r="G156" s="356"/>
      <c r="H156" s="362"/>
      <c r="I156" s="276"/>
      <c r="J156" s="232" t="s">
        <v>323</v>
      </c>
      <c r="K156" s="174"/>
      <c r="L156" s="128"/>
      <c r="M156" s="356"/>
      <c r="N156" s="362"/>
    </row>
    <row r="157" spans="1:14" ht="20.25" customHeight="1">
      <c r="A157" s="187"/>
      <c r="B157" s="404"/>
      <c r="C157" s="246"/>
      <c r="D157" s="229" t="s">
        <v>200</v>
      </c>
      <c r="E157" s="172"/>
      <c r="F157" s="126"/>
      <c r="G157" s="359" t="s">
        <v>333</v>
      </c>
      <c r="H157" s="360"/>
      <c r="I157" s="273"/>
      <c r="J157" s="229" t="s">
        <v>200</v>
      </c>
      <c r="K157" s="172"/>
      <c r="L157" s="126"/>
      <c r="M157" s="359" t="s">
        <v>334</v>
      </c>
      <c r="N157" s="360"/>
    </row>
    <row r="158" spans="1:14" ht="20.25" customHeight="1">
      <c r="A158" s="187"/>
      <c r="B158" s="404"/>
      <c r="C158" s="247"/>
      <c r="D158" s="230" t="s">
        <v>319</v>
      </c>
      <c r="E158" s="173"/>
      <c r="F158" s="127"/>
      <c r="G158" s="268" t="s">
        <v>211</v>
      </c>
      <c r="H158" s="269" t="s">
        <v>328</v>
      </c>
      <c r="I158" s="274"/>
      <c r="J158" s="230" t="s">
        <v>319</v>
      </c>
      <c r="K158" s="173"/>
      <c r="L158" s="127"/>
      <c r="M158" s="268" t="s">
        <v>211</v>
      </c>
      <c r="N158" s="269" t="s">
        <v>328</v>
      </c>
    </row>
    <row r="159" spans="1:14" ht="20.25" customHeight="1">
      <c r="A159" s="187"/>
      <c r="B159" s="404"/>
      <c r="C159" s="247"/>
      <c r="D159" s="230" t="s">
        <v>320</v>
      </c>
      <c r="E159" s="173"/>
      <c r="F159" s="127"/>
      <c r="G159" s="357"/>
      <c r="H159" s="363"/>
      <c r="I159" s="274"/>
      <c r="J159" s="230" t="s">
        <v>320</v>
      </c>
      <c r="K159" s="173"/>
      <c r="L159" s="127"/>
      <c r="M159" s="357"/>
      <c r="N159" s="363"/>
    </row>
    <row r="160" spans="1:14" ht="20.25" customHeight="1">
      <c r="A160" s="187"/>
      <c r="B160" s="404"/>
      <c r="C160" s="248"/>
      <c r="D160" s="231" t="s">
        <v>321</v>
      </c>
      <c r="E160" s="228"/>
      <c r="F160" s="227"/>
      <c r="G160" s="358"/>
      <c r="H160" s="364"/>
      <c r="I160" s="275"/>
      <c r="J160" s="231" t="s">
        <v>321</v>
      </c>
      <c r="K160" s="228"/>
      <c r="L160" s="227"/>
      <c r="M160" s="358"/>
      <c r="N160" s="364"/>
    </row>
    <row r="161" spans="1:14" ht="20.25" customHeight="1">
      <c r="A161" s="187"/>
      <c r="B161" s="404"/>
      <c r="C161" s="247"/>
      <c r="D161" s="230" t="s">
        <v>322</v>
      </c>
      <c r="E161" s="173"/>
      <c r="F161" s="127"/>
      <c r="G161" s="355" t="s">
        <v>194</v>
      </c>
      <c r="H161" s="361"/>
      <c r="I161" s="274"/>
      <c r="J161" s="230" t="s">
        <v>322</v>
      </c>
      <c r="K161" s="173"/>
      <c r="L161" s="127"/>
      <c r="M161" s="355" t="s">
        <v>194</v>
      </c>
      <c r="N161" s="361"/>
    </row>
    <row r="162" spans="1:14" ht="20.25" customHeight="1" thickBot="1">
      <c r="A162" s="187"/>
      <c r="B162" s="405"/>
      <c r="C162" s="249"/>
      <c r="D162" s="232" t="s">
        <v>323</v>
      </c>
      <c r="E162" s="174"/>
      <c r="F162" s="128"/>
      <c r="G162" s="356"/>
      <c r="H162" s="362"/>
      <c r="I162" s="276"/>
      <c r="J162" s="232" t="s">
        <v>323</v>
      </c>
      <c r="K162" s="174"/>
      <c r="L162" s="128"/>
      <c r="M162" s="356"/>
      <c r="N162" s="362"/>
    </row>
    <row r="163" spans="1:14" ht="20.25" customHeight="1">
      <c r="A163" s="184"/>
      <c r="B163" s="403" t="s">
        <v>61</v>
      </c>
      <c r="C163" s="246"/>
      <c r="D163" s="229" t="s">
        <v>200</v>
      </c>
      <c r="E163" s="172"/>
      <c r="F163" s="126"/>
      <c r="G163" s="359" t="s">
        <v>331</v>
      </c>
      <c r="H163" s="360"/>
      <c r="I163" s="273"/>
      <c r="J163" s="229" t="s">
        <v>200</v>
      </c>
      <c r="K163" s="172"/>
      <c r="L163" s="126"/>
      <c r="M163" s="359" t="s">
        <v>332</v>
      </c>
      <c r="N163" s="360"/>
    </row>
    <row r="164" spans="1:14" ht="20.25" customHeight="1">
      <c r="A164" s="187"/>
      <c r="B164" s="404"/>
      <c r="C164" s="247"/>
      <c r="D164" s="230" t="s">
        <v>319</v>
      </c>
      <c r="E164" s="173"/>
      <c r="F164" s="127"/>
      <c r="G164" s="268" t="s">
        <v>211</v>
      </c>
      <c r="H164" s="269" t="s">
        <v>328</v>
      </c>
      <c r="I164" s="274"/>
      <c r="J164" s="230" t="s">
        <v>319</v>
      </c>
      <c r="K164" s="173"/>
      <c r="L164" s="127"/>
      <c r="M164" s="268" t="s">
        <v>211</v>
      </c>
      <c r="N164" s="269" t="s">
        <v>328</v>
      </c>
    </row>
    <row r="165" spans="1:14" ht="20.25" customHeight="1">
      <c r="A165" s="187"/>
      <c r="B165" s="404"/>
      <c r="C165" s="247"/>
      <c r="D165" s="230" t="s">
        <v>320</v>
      </c>
      <c r="E165" s="173"/>
      <c r="F165" s="127"/>
      <c r="G165" s="357"/>
      <c r="H165" s="363"/>
      <c r="I165" s="274"/>
      <c r="J165" s="230" t="s">
        <v>320</v>
      </c>
      <c r="K165" s="173"/>
      <c r="L165" s="127"/>
      <c r="M165" s="357"/>
      <c r="N165" s="363"/>
    </row>
    <row r="166" spans="1:14" ht="20.25" customHeight="1">
      <c r="A166" s="187"/>
      <c r="B166" s="404"/>
      <c r="C166" s="248"/>
      <c r="D166" s="231" t="s">
        <v>321</v>
      </c>
      <c r="E166" s="228"/>
      <c r="F166" s="227"/>
      <c r="G166" s="358"/>
      <c r="H166" s="364"/>
      <c r="I166" s="275"/>
      <c r="J166" s="231" t="s">
        <v>321</v>
      </c>
      <c r="K166" s="228"/>
      <c r="L166" s="227"/>
      <c r="M166" s="358"/>
      <c r="N166" s="364"/>
    </row>
    <row r="167" spans="1:14" ht="20.25" customHeight="1">
      <c r="A167" s="187"/>
      <c r="B167" s="404"/>
      <c r="C167" s="247"/>
      <c r="D167" s="230" t="s">
        <v>322</v>
      </c>
      <c r="E167" s="173"/>
      <c r="F167" s="127"/>
      <c r="G167" s="355" t="s">
        <v>194</v>
      </c>
      <c r="H167" s="361"/>
      <c r="I167" s="274"/>
      <c r="J167" s="230" t="s">
        <v>322</v>
      </c>
      <c r="K167" s="173"/>
      <c r="L167" s="127"/>
      <c r="M167" s="355" t="s">
        <v>194</v>
      </c>
      <c r="N167" s="361"/>
    </row>
    <row r="168" spans="1:14" ht="20.25" customHeight="1" thickBot="1">
      <c r="A168" s="187"/>
      <c r="B168" s="404"/>
      <c r="C168" s="249"/>
      <c r="D168" s="232" t="s">
        <v>323</v>
      </c>
      <c r="E168" s="174"/>
      <c r="F168" s="128"/>
      <c r="G168" s="356"/>
      <c r="H168" s="362"/>
      <c r="I168" s="276"/>
      <c r="J168" s="232" t="s">
        <v>323</v>
      </c>
      <c r="K168" s="174"/>
      <c r="L168" s="128"/>
      <c r="M168" s="356"/>
      <c r="N168" s="362"/>
    </row>
    <row r="169" spans="1:14" ht="20.25" customHeight="1">
      <c r="A169" s="187"/>
      <c r="B169" s="404"/>
      <c r="C169" s="246"/>
      <c r="D169" s="229" t="s">
        <v>200</v>
      </c>
      <c r="E169" s="172"/>
      <c r="F169" s="126"/>
      <c r="G169" s="359" t="s">
        <v>333</v>
      </c>
      <c r="H169" s="360"/>
      <c r="I169" s="273"/>
      <c r="J169" s="229" t="s">
        <v>200</v>
      </c>
      <c r="K169" s="172"/>
      <c r="L169" s="126"/>
      <c r="M169" s="359" t="s">
        <v>334</v>
      </c>
      <c r="N169" s="360"/>
    </row>
    <row r="170" spans="1:14" ht="20.25" customHeight="1">
      <c r="A170" s="187"/>
      <c r="B170" s="404"/>
      <c r="C170" s="247"/>
      <c r="D170" s="230" t="s">
        <v>319</v>
      </c>
      <c r="E170" s="173"/>
      <c r="F170" s="127"/>
      <c r="G170" s="268" t="s">
        <v>211</v>
      </c>
      <c r="H170" s="269" t="s">
        <v>328</v>
      </c>
      <c r="I170" s="274"/>
      <c r="J170" s="230" t="s">
        <v>319</v>
      </c>
      <c r="K170" s="173"/>
      <c r="L170" s="127"/>
      <c r="M170" s="268" t="s">
        <v>211</v>
      </c>
      <c r="N170" s="269" t="s">
        <v>328</v>
      </c>
    </row>
    <row r="171" spans="1:14" ht="20.25" customHeight="1">
      <c r="A171" s="187"/>
      <c r="B171" s="404"/>
      <c r="C171" s="247"/>
      <c r="D171" s="230" t="s">
        <v>320</v>
      </c>
      <c r="E171" s="173"/>
      <c r="F171" s="127"/>
      <c r="G171" s="357"/>
      <c r="H171" s="363"/>
      <c r="I171" s="274"/>
      <c r="J171" s="230" t="s">
        <v>320</v>
      </c>
      <c r="K171" s="173"/>
      <c r="L171" s="127"/>
      <c r="M171" s="357"/>
      <c r="N171" s="363"/>
    </row>
    <row r="172" spans="1:14" ht="20.25" customHeight="1">
      <c r="A172" s="187"/>
      <c r="B172" s="404"/>
      <c r="C172" s="248"/>
      <c r="D172" s="231" t="s">
        <v>321</v>
      </c>
      <c r="E172" s="228"/>
      <c r="F172" s="227"/>
      <c r="G172" s="358"/>
      <c r="H172" s="364"/>
      <c r="I172" s="275"/>
      <c r="J172" s="231" t="s">
        <v>321</v>
      </c>
      <c r="K172" s="228"/>
      <c r="L172" s="227"/>
      <c r="M172" s="358"/>
      <c r="N172" s="364"/>
    </row>
    <row r="173" spans="1:14" ht="20.25" customHeight="1">
      <c r="A173" s="187"/>
      <c r="B173" s="404"/>
      <c r="C173" s="247"/>
      <c r="D173" s="230" t="s">
        <v>322</v>
      </c>
      <c r="E173" s="173"/>
      <c r="F173" s="127"/>
      <c r="G173" s="355" t="s">
        <v>194</v>
      </c>
      <c r="H173" s="361"/>
      <c r="I173" s="274"/>
      <c r="J173" s="230" t="s">
        <v>322</v>
      </c>
      <c r="K173" s="173"/>
      <c r="L173" s="127"/>
      <c r="M173" s="355" t="s">
        <v>194</v>
      </c>
      <c r="N173" s="361"/>
    </row>
    <row r="174" spans="1:14" ht="20.25" customHeight="1" thickBot="1">
      <c r="A174" s="187"/>
      <c r="B174" s="405"/>
      <c r="C174" s="249"/>
      <c r="D174" s="232" t="s">
        <v>323</v>
      </c>
      <c r="E174" s="174"/>
      <c r="F174" s="128"/>
      <c r="G174" s="356"/>
      <c r="H174" s="362"/>
      <c r="I174" s="276"/>
      <c r="J174" s="232" t="s">
        <v>323</v>
      </c>
      <c r="K174" s="174"/>
      <c r="L174" s="128"/>
      <c r="M174" s="356"/>
      <c r="N174" s="362"/>
    </row>
    <row r="175" ht="20.25" customHeight="1">
      <c r="A175" s="185"/>
    </row>
    <row r="176" ht="20.25" customHeight="1">
      <c r="A176" s="185"/>
    </row>
    <row r="177" spans="1:14" s="4" customFormat="1" ht="20.25" customHeight="1">
      <c r="A177" s="186"/>
      <c r="E177" s="6"/>
      <c r="F177" s="6"/>
      <c r="G177" s="6"/>
      <c r="H177" s="6"/>
      <c r="I177" s="6"/>
      <c r="K177" s="6"/>
      <c r="L177" s="6"/>
      <c r="M177" s="6"/>
      <c r="N177" s="2"/>
    </row>
    <row r="178" ht="20.25" customHeight="1">
      <c r="A178" s="185"/>
    </row>
    <row r="179" ht="20.25" customHeight="1">
      <c r="A179" s="185"/>
    </row>
    <row r="180" ht="20.25" customHeight="1">
      <c r="A180" s="185"/>
    </row>
    <row r="181" ht="20.25" customHeight="1">
      <c r="A181" s="185"/>
    </row>
    <row r="182" ht="20.25" customHeight="1">
      <c r="A182" s="185"/>
    </row>
  </sheetData>
  <sheetProtection selectLockedCells="1"/>
  <mergeCells count="353">
    <mergeCell ref="M6:N6"/>
    <mergeCell ref="B163:B174"/>
    <mergeCell ref="B151:B162"/>
    <mergeCell ref="I82:N82"/>
    <mergeCell ref="D149:E149"/>
    <mergeCell ref="J149:K149"/>
    <mergeCell ref="D150:E150"/>
    <mergeCell ref="I150:N150"/>
    <mergeCell ref="H155:H156"/>
    <mergeCell ref="D147:E147"/>
    <mergeCell ref="J147:K147"/>
    <mergeCell ref="D142:E142"/>
    <mergeCell ref="I142:N142"/>
    <mergeCell ref="D144:E144"/>
    <mergeCell ref="I144:N144"/>
    <mergeCell ref="J145:K145"/>
    <mergeCell ref="D143:E143"/>
    <mergeCell ref="B119:B126"/>
    <mergeCell ref="D139:E139"/>
    <mergeCell ref="J139:K139"/>
    <mergeCell ref="D123:E123"/>
    <mergeCell ref="J123:K123"/>
    <mergeCell ref="D132:E132"/>
    <mergeCell ref="D133:E133"/>
    <mergeCell ref="I132:N132"/>
    <mergeCell ref="D131:E131"/>
    <mergeCell ref="D136:E136"/>
    <mergeCell ref="B143:B150"/>
    <mergeCell ref="J131:K131"/>
    <mergeCell ref="B135:B142"/>
    <mergeCell ref="D141:E141"/>
    <mergeCell ref="J141:K141"/>
    <mergeCell ref="I136:N136"/>
    <mergeCell ref="B127:B134"/>
    <mergeCell ref="D129:E129"/>
    <mergeCell ref="D148:E148"/>
    <mergeCell ref="J143:K143"/>
    <mergeCell ref="D130:E130"/>
    <mergeCell ref="D127:E127"/>
    <mergeCell ref="D126:E126"/>
    <mergeCell ref="I128:N128"/>
    <mergeCell ref="D125:E125"/>
    <mergeCell ref="I130:N130"/>
    <mergeCell ref="J129:K129"/>
    <mergeCell ref="J127:K127"/>
    <mergeCell ref="I126:N126"/>
    <mergeCell ref="D128:E128"/>
    <mergeCell ref="D135:E135"/>
    <mergeCell ref="J135:K135"/>
    <mergeCell ref="J137:K137"/>
    <mergeCell ref="D137:E137"/>
    <mergeCell ref="D138:E138"/>
    <mergeCell ref="D140:E140"/>
    <mergeCell ref="I138:N138"/>
    <mergeCell ref="I140:N140"/>
    <mergeCell ref="D119:E119"/>
    <mergeCell ref="J119:K119"/>
    <mergeCell ref="D120:E120"/>
    <mergeCell ref="I120:N120"/>
    <mergeCell ref="J121:K121"/>
    <mergeCell ref="I124:N124"/>
    <mergeCell ref="D124:E124"/>
    <mergeCell ref="D122:E122"/>
    <mergeCell ref="B111:B118"/>
    <mergeCell ref="I110:N110"/>
    <mergeCell ref="B103:B110"/>
    <mergeCell ref="D115:E115"/>
    <mergeCell ref="J115:K115"/>
    <mergeCell ref="D116:E116"/>
    <mergeCell ref="I116:N116"/>
    <mergeCell ref="D117:E117"/>
    <mergeCell ref="J117:K117"/>
    <mergeCell ref="D118:E118"/>
    <mergeCell ref="B87:B94"/>
    <mergeCell ref="D99:E99"/>
    <mergeCell ref="J99:K99"/>
    <mergeCell ref="B95:B102"/>
    <mergeCell ref="D91:E91"/>
    <mergeCell ref="J91:K91"/>
    <mergeCell ref="D93:E93"/>
    <mergeCell ref="J93:K93"/>
    <mergeCell ref="D94:E94"/>
    <mergeCell ref="D95:E95"/>
    <mergeCell ref="B71:B78"/>
    <mergeCell ref="D83:E83"/>
    <mergeCell ref="J83:K83"/>
    <mergeCell ref="D86:E86"/>
    <mergeCell ref="B79:B86"/>
    <mergeCell ref="D77:E77"/>
    <mergeCell ref="J77:K77"/>
    <mergeCell ref="D78:E78"/>
    <mergeCell ref="D72:E72"/>
    <mergeCell ref="D75:E75"/>
    <mergeCell ref="B63:B70"/>
    <mergeCell ref="D67:E67"/>
    <mergeCell ref="J67:K67"/>
    <mergeCell ref="D68:E68"/>
    <mergeCell ref="D65:E65"/>
    <mergeCell ref="D66:E66"/>
    <mergeCell ref="J63:K63"/>
    <mergeCell ref="D70:E70"/>
    <mergeCell ref="D64:E64"/>
    <mergeCell ref="J65:K65"/>
    <mergeCell ref="J45:K45"/>
    <mergeCell ref="D58:E58"/>
    <mergeCell ref="D55:E55"/>
    <mergeCell ref="J55:K55"/>
    <mergeCell ref="D56:E56"/>
    <mergeCell ref="D57:E57"/>
    <mergeCell ref="J57:K57"/>
    <mergeCell ref="D52:E52"/>
    <mergeCell ref="D44:E44"/>
    <mergeCell ref="I44:N44"/>
    <mergeCell ref="D53:E53"/>
    <mergeCell ref="D54:E54"/>
    <mergeCell ref="D46:E46"/>
    <mergeCell ref="I48:N48"/>
    <mergeCell ref="J49:K49"/>
    <mergeCell ref="J47:K47"/>
    <mergeCell ref="I52:N52"/>
    <mergeCell ref="J53:K53"/>
    <mergeCell ref="D40:E40"/>
    <mergeCell ref="I34:N34"/>
    <mergeCell ref="B47:B54"/>
    <mergeCell ref="D43:E43"/>
    <mergeCell ref="D45:E45"/>
    <mergeCell ref="D50:E50"/>
    <mergeCell ref="D47:E47"/>
    <mergeCell ref="D48:E48"/>
    <mergeCell ref="B39:B46"/>
    <mergeCell ref="D51:E51"/>
    <mergeCell ref="D32:E32"/>
    <mergeCell ref="D37:E37"/>
    <mergeCell ref="D34:E34"/>
    <mergeCell ref="D41:E41"/>
    <mergeCell ref="D42:E42"/>
    <mergeCell ref="J37:K37"/>
    <mergeCell ref="D38:E38"/>
    <mergeCell ref="I38:N38"/>
    <mergeCell ref="J41:K41"/>
    <mergeCell ref="I42:N42"/>
    <mergeCell ref="D20:E20"/>
    <mergeCell ref="I28:N28"/>
    <mergeCell ref="D26:E26"/>
    <mergeCell ref="B31:B38"/>
    <mergeCell ref="D36:E36"/>
    <mergeCell ref="D39:E39"/>
    <mergeCell ref="J39:K39"/>
    <mergeCell ref="D35:E35"/>
    <mergeCell ref="J35:K35"/>
    <mergeCell ref="D31:E31"/>
    <mergeCell ref="C6:E7"/>
    <mergeCell ref="D49:E49"/>
    <mergeCell ref="D14:E14"/>
    <mergeCell ref="D16:E16"/>
    <mergeCell ref="D25:E25"/>
    <mergeCell ref="D21:E21"/>
    <mergeCell ref="D11:F11"/>
    <mergeCell ref="D33:E33"/>
    <mergeCell ref="D29:E29"/>
    <mergeCell ref="D18:E18"/>
    <mergeCell ref="D111:E111"/>
    <mergeCell ref="J111:K111"/>
    <mergeCell ref="D108:E108"/>
    <mergeCell ref="I108:N108"/>
    <mergeCell ref="D92:E92"/>
    <mergeCell ref="D79:E79"/>
    <mergeCell ref="J79:K79"/>
    <mergeCell ref="D80:E80"/>
    <mergeCell ref="J81:K81"/>
    <mergeCell ref="J89:K89"/>
    <mergeCell ref="M4:N4"/>
    <mergeCell ref="K11:L11"/>
    <mergeCell ref="D107:E107"/>
    <mergeCell ref="D114:E114"/>
    <mergeCell ref="D82:E82"/>
    <mergeCell ref="D89:E89"/>
    <mergeCell ref="D90:E90"/>
    <mergeCell ref="D96:E96"/>
    <mergeCell ref="D110:E110"/>
    <mergeCell ref="D103:E103"/>
    <mergeCell ref="J69:K69"/>
    <mergeCell ref="I80:N80"/>
    <mergeCell ref="J73:K73"/>
    <mergeCell ref="J71:K71"/>
    <mergeCell ref="I13:N13"/>
    <mergeCell ref="J14:K14"/>
    <mergeCell ref="J25:K25"/>
    <mergeCell ref="J61:K61"/>
    <mergeCell ref="I66:N66"/>
    <mergeCell ref="I68:N68"/>
    <mergeCell ref="D60:E60"/>
    <mergeCell ref="D63:E63"/>
    <mergeCell ref="D81:E81"/>
    <mergeCell ref="D73:E73"/>
    <mergeCell ref="D74:E74"/>
    <mergeCell ref="D71:E71"/>
    <mergeCell ref="D69:E69"/>
    <mergeCell ref="D61:E61"/>
    <mergeCell ref="D62:E62"/>
    <mergeCell ref="D109:E109"/>
    <mergeCell ref="D112:E112"/>
    <mergeCell ref="B55:B62"/>
    <mergeCell ref="D145:E145"/>
    <mergeCell ref="D146:E146"/>
    <mergeCell ref="D134:E134"/>
    <mergeCell ref="D97:E97"/>
    <mergeCell ref="D98:E98"/>
    <mergeCell ref="D105:E105"/>
    <mergeCell ref="D59:E59"/>
    <mergeCell ref="D85:E85"/>
    <mergeCell ref="J85:K85"/>
    <mergeCell ref="J75:K75"/>
    <mergeCell ref="D76:E76"/>
    <mergeCell ref="D84:E84"/>
    <mergeCell ref="D88:E88"/>
    <mergeCell ref="D87:E87"/>
    <mergeCell ref="J87:K87"/>
    <mergeCell ref="I86:N86"/>
    <mergeCell ref="I88:N88"/>
    <mergeCell ref="D106:E106"/>
    <mergeCell ref="J101:K101"/>
    <mergeCell ref="I98:N98"/>
    <mergeCell ref="D104:E104"/>
    <mergeCell ref="D100:E100"/>
    <mergeCell ref="D102:E102"/>
    <mergeCell ref="D101:E101"/>
    <mergeCell ref="J105:K105"/>
    <mergeCell ref="I104:N104"/>
    <mergeCell ref="J43:K43"/>
    <mergeCell ref="I40:N40"/>
    <mergeCell ref="I32:N32"/>
    <mergeCell ref="I114:N114"/>
    <mergeCell ref="I122:N122"/>
    <mergeCell ref="D121:E121"/>
    <mergeCell ref="D113:E113"/>
    <mergeCell ref="I118:N118"/>
    <mergeCell ref="I106:N106"/>
    <mergeCell ref="J113:K113"/>
    <mergeCell ref="J21:K21"/>
    <mergeCell ref="D27:E27"/>
    <mergeCell ref="J27:K27"/>
    <mergeCell ref="I96:N96"/>
    <mergeCell ref="J97:K97"/>
    <mergeCell ref="I46:N46"/>
    <mergeCell ref="I50:N50"/>
    <mergeCell ref="J51:K51"/>
    <mergeCell ref="J29:K29"/>
    <mergeCell ref="I36:N36"/>
    <mergeCell ref="B13:B14"/>
    <mergeCell ref="J15:K15"/>
    <mergeCell ref="D19:E19"/>
    <mergeCell ref="B15:B22"/>
    <mergeCell ref="J33:K33"/>
    <mergeCell ref="I30:N30"/>
    <mergeCell ref="D30:E30"/>
    <mergeCell ref="J17:K17"/>
    <mergeCell ref="D17:E17"/>
    <mergeCell ref="I24:N24"/>
    <mergeCell ref="I64:N64"/>
    <mergeCell ref="I16:N16"/>
    <mergeCell ref="I18:N18"/>
    <mergeCell ref="B23:B30"/>
    <mergeCell ref="B9:N10"/>
    <mergeCell ref="B11:C11"/>
    <mergeCell ref="C13:H13"/>
    <mergeCell ref="D28:E28"/>
    <mergeCell ref="D23:E23"/>
    <mergeCell ref="I20:N20"/>
    <mergeCell ref="D15:E15"/>
    <mergeCell ref="D24:E24"/>
    <mergeCell ref="I56:N56"/>
    <mergeCell ref="I58:N58"/>
    <mergeCell ref="I60:N60"/>
    <mergeCell ref="I62:N62"/>
    <mergeCell ref="I22:N22"/>
    <mergeCell ref="J19:K19"/>
    <mergeCell ref="D22:E22"/>
    <mergeCell ref="J23:K23"/>
    <mergeCell ref="J31:K31"/>
    <mergeCell ref="I26:N26"/>
    <mergeCell ref="I54:N54"/>
    <mergeCell ref="J59:K59"/>
    <mergeCell ref="J133:K133"/>
    <mergeCell ref="I70:N70"/>
    <mergeCell ref="I72:N72"/>
    <mergeCell ref="I74:N74"/>
    <mergeCell ref="I76:N76"/>
    <mergeCell ref="I78:N78"/>
    <mergeCell ref="I84:N84"/>
    <mergeCell ref="I100:N100"/>
    <mergeCell ref="J95:K95"/>
    <mergeCell ref="N153:N154"/>
    <mergeCell ref="M155:M156"/>
    <mergeCell ref="N155:N156"/>
    <mergeCell ref="J103:K103"/>
    <mergeCell ref="I112:N112"/>
    <mergeCell ref="J109:K109"/>
    <mergeCell ref="J107:K107"/>
    <mergeCell ref="I90:N90"/>
    <mergeCell ref="I92:N92"/>
    <mergeCell ref="I94:N94"/>
    <mergeCell ref="I146:N146"/>
    <mergeCell ref="I134:N134"/>
    <mergeCell ref="G151:H151"/>
    <mergeCell ref="M151:N151"/>
    <mergeCell ref="I102:N102"/>
    <mergeCell ref="J125:K125"/>
    <mergeCell ref="I148:N148"/>
    <mergeCell ref="G165:G166"/>
    <mergeCell ref="H165:H166"/>
    <mergeCell ref="M165:M166"/>
    <mergeCell ref="N165:N166"/>
    <mergeCell ref="G159:G160"/>
    <mergeCell ref="H159:H160"/>
    <mergeCell ref="M159:M160"/>
    <mergeCell ref="N159:N160"/>
    <mergeCell ref="G161:G162"/>
    <mergeCell ref="H161:H162"/>
    <mergeCell ref="G167:G168"/>
    <mergeCell ref="H167:H168"/>
    <mergeCell ref="M167:M168"/>
    <mergeCell ref="N167:N168"/>
    <mergeCell ref="G169:H169"/>
    <mergeCell ref="M169:N169"/>
    <mergeCell ref="G171:G172"/>
    <mergeCell ref="H171:H172"/>
    <mergeCell ref="M171:M172"/>
    <mergeCell ref="N171:N172"/>
    <mergeCell ref="G173:G174"/>
    <mergeCell ref="H173:H174"/>
    <mergeCell ref="M173:M174"/>
    <mergeCell ref="N173:N174"/>
    <mergeCell ref="K7:L7"/>
    <mergeCell ref="H8:I8"/>
    <mergeCell ref="H11:I11"/>
    <mergeCell ref="H4:I4"/>
    <mergeCell ref="H5:I5"/>
    <mergeCell ref="H6:I6"/>
    <mergeCell ref="H7:I7"/>
    <mergeCell ref="K4:L4"/>
    <mergeCell ref="K6:L6"/>
    <mergeCell ref="K5:N5"/>
    <mergeCell ref="G155:G156"/>
    <mergeCell ref="M153:M154"/>
    <mergeCell ref="G157:H157"/>
    <mergeCell ref="M157:N157"/>
    <mergeCell ref="G163:H163"/>
    <mergeCell ref="M163:N163"/>
    <mergeCell ref="M161:M162"/>
    <mergeCell ref="N161:N162"/>
    <mergeCell ref="H153:H154"/>
    <mergeCell ref="G153:G154"/>
  </mergeCells>
  <dataValidations count="8">
    <dataValidation type="list" allowBlank="1" showInputMessage="1" showErrorMessage="1" sqref="M159 G159 G153 M153 M171 G171 G165 M165">
      <formula1>$R$14:$R$54</formula1>
    </dataValidation>
    <dataValidation errorStyle="information" type="list" allowBlank="1" showInputMessage="1" showErrorMessage="1" sqref="L133 L151:L174 L125 L119 L121 L123 L141 L127 L129 L117 L109 L101 L93 L85 L77 L69 L61 L55 L45 L37 L29 L79 L63 L65 L67 L71 L21 L95 L39 L23 L131 F15:F174 L31 L25 L27 L111 L113 L15 L17 L135 L137 L139 L53 L47 L19 L41 L49 L43 L81 L73 L75 L87 L83 L97 L89 L91 L103 L99 L115 L105 L107 L57 L33 L35 L51 L59 L149 L143 L145 L147">
      <formula1>$Q$15:$Q$17</formula1>
    </dataValidation>
    <dataValidation errorStyle="information" type="list" allowBlank="1" showInputMessage="1" showErrorMessage="1" sqref="M69 M125 M119 M121 M123 G15:G150 M109 M101 M93 M85 M77 M63 M61 M55 M45 M37 M29 M133 M65 M21 M127 M71 M23 M15 M67 M31 M25 M27 M117 M17 M19 M141 M111 M135 M137 M53 M47 M139 M57 M39 M41 M49 M79 M73 M75 M87 M81 M95 M89 M91 M103 M97 M113 M105 M107 M43 M33 M35 M51 M59 M83 M99 M115 M129 M131 M149 M143 M145 M147">
      <formula1>$R$14:$R$54</formula1>
    </dataValidation>
    <dataValidation errorStyle="information" allowBlank="1" showInputMessage="1" showErrorMessage="1" imeMode="on" sqref="D15:E150 K151:K174 E151:E174"/>
    <dataValidation errorStyle="information" allowBlank="1" showInputMessage="1" showErrorMessage="1" promptTitle="半角入力" prompt="陸連登録者は４ケタ&#10;未登録者は３ケタ" imeMode="disabled" sqref="I15 I119 I125 I121 I123 I135 I127 I103 I95 I87 I79 I85 I55 I47 I53 I23 I31 I141 I133 I109 I101 I93 I89 I63 I61 I21 I39 I17 I19 I37 I129 I131 I29 I69 I65 I33 I25 I27 I67 I57 I59 C15:C150 I111 I117 I49 I51 I137 I45 I139 I41 I43 I35 I71 I77 I73 I75 I97 I81 I83 I105 I91 I113 I99 I115 I107 I143 I149 I145 I147"/>
    <dataValidation errorStyle="information" allowBlank="1" showErrorMessage="1" promptTitle="入力形式" prompt="学校名は４文字以内で入力して下さい" imeMode="on" sqref="J17:K17 J121:K121 J125:K125 J123:K123 J119:K119 J21:K21 J19:K19 J129:K129 J133:K133 J131:K131 J127:K127 J65:K65 J69:K69 J67:K67 J63:K63 J25:K25 J29:K29 J27:K27 J23:K23 J57:K57 J113:K113 J61:K61 J59:K59 J137:K137 J141:K141 J117:K117 J115:K115 J139:K139 J49:K49 J53:K53 J51:K51 J135:K135 J47:K47 J15:K15 J41:K41 J45:K45 J43:K43 J33:K33 J73:K73 J77:K77 J75:K75 J71:K71 J81:K81 J85:K85 J83:K83 J79:K79 J89:K89 J93:K93 J91:K91 J87:K87 J97:K97 J101:K101 J99:K99 J95:K95 J105:K105 J109:K109 J107:K107 J103:K103 J111:K111 J37:K37 J35:K35 J31:K31 J39:K39 J55:K55 J145:K145 J149:K149 J147:K147 J143:K143"/>
    <dataValidation errorStyle="warning" allowBlank="1" showInputMessage="1" showErrorMessage="1" promptTitle="半角入力" prompt="陸連登録者は４ケタ&#10;未登録者は３ケタ" imeMode="disabled" sqref="I151:I174 C151:C174"/>
    <dataValidation errorStyle="information" allowBlank="1" showInputMessage="1" showErrorMessage="1" promptTitle="半角入力" prompt="入力方法確認" imeMode="disabled" sqref="H15:H150 N15 N17 N19 N21 N23 N25 N27 N29 N31 N33 N35 N37 N39 N41 N43 N45 N47 N49 N51 N53 N55 N57 N59 N61 N63 N65 N67 N69 N71 N73 N75 N77 N79 N81 N83 N85 N87 N89 N91 N93 N95 N97 N99 N101 N103 N105 N107 N109 N111 N113 N115 N117 N119 N121 N123 N125 N127 N129 N131 N133 N135 N137 N139 N141 N143 N145 N147 N149 H153:H154 N153:N154 H159:H160 N159:N160 H165:H166 N165:N166 H171:H172 N171:N172"/>
  </dataValidations>
  <printOptions horizontalCentered="1"/>
  <pageMargins left="0.5905511811023623" right="0.5905511811023623" top="0.5905511811023623" bottom="0.5905511811023623" header="0.1968503937007874" footer="0.3937007874015748"/>
  <pageSetup errors="blank" horizontalDpi="400" verticalDpi="400" orientation="portrait" paperSize="8" scale="110" r:id="rId2"/>
  <headerFooter alignWithMargins="0">
    <oddFooter>&amp;C&amp;P</oddFooter>
  </headerFooter>
  <rowBreaks count="3" manualBreakCount="3">
    <brk id="54" min="1" max="13" man="1"/>
    <brk id="94" min="1" max="13" man="1"/>
    <brk id="134" min="1" max="13" man="1"/>
  </rowBreaks>
  <drawing r:id="rId1"/>
</worksheet>
</file>

<file path=xl/worksheets/sheet3.xml><?xml version="1.0" encoding="utf-8"?>
<worksheet xmlns="http://schemas.openxmlformats.org/spreadsheetml/2006/main" xmlns:r="http://schemas.openxmlformats.org/officeDocument/2006/relationships">
  <sheetPr codeName="Sheet9">
    <tabColor rgb="FFFF0000"/>
  </sheetPr>
  <dimension ref="A1:R151"/>
  <sheetViews>
    <sheetView zoomScalePageLayoutView="0" workbookViewId="0" topLeftCell="A1">
      <selection activeCell="F5" sqref="F5"/>
    </sheetView>
  </sheetViews>
  <sheetFormatPr defaultColWidth="8.75390625" defaultRowHeight="20.25" customHeight="1"/>
  <cols>
    <col min="1" max="1" width="3.625" style="1" customWidth="1"/>
    <col min="2" max="2" width="11.625" style="1" bestFit="1" customWidth="1"/>
    <col min="3" max="3" width="8.625" style="1" customWidth="1"/>
    <col min="4" max="4" width="5.625" style="1" customWidth="1"/>
    <col min="5" max="5" width="14.625" style="1" customWidth="1"/>
    <col min="6" max="6" width="5.625" style="1" customWidth="1"/>
    <col min="7" max="8" width="9.625" style="1" customWidth="1"/>
    <col min="9" max="9" width="8.625" style="1" customWidth="1"/>
    <col min="10" max="10" width="5.625" style="1" customWidth="1"/>
    <col min="11" max="11" width="14.625" style="1" customWidth="1"/>
    <col min="12" max="12" width="5.625" style="1" customWidth="1"/>
    <col min="13" max="14" width="9.625" style="1" customWidth="1"/>
    <col min="15" max="15" width="4.25390625" style="1" customWidth="1"/>
    <col min="16" max="16" width="8.75390625" style="1" customWidth="1"/>
    <col min="17" max="17" width="5.50390625" style="1" bestFit="1" customWidth="1"/>
    <col min="18" max="18" width="11.625" style="1" bestFit="1" customWidth="1"/>
    <col min="19" max="16384" width="8.75390625" style="1" customWidth="1"/>
  </cols>
  <sheetData>
    <row r="1" ht="20.25" customHeight="1">
      <c r="P1" s="297" t="s">
        <v>340</v>
      </c>
    </row>
    <row r="2" spans="2:14" ht="20.25" customHeight="1">
      <c r="B2" s="182"/>
      <c r="C2" s="182"/>
      <c r="D2" s="182"/>
      <c r="E2" s="182"/>
      <c r="F2" s="182"/>
      <c r="G2" s="182"/>
      <c r="H2" s="182"/>
      <c r="I2" s="182"/>
      <c r="J2" s="182"/>
      <c r="K2" s="182"/>
      <c r="N2" s="235" t="s">
        <v>220</v>
      </c>
    </row>
    <row r="3" spans="2:16" ht="20.25" customHeight="1">
      <c r="B3" s="182"/>
      <c r="C3" s="182"/>
      <c r="D3" s="182"/>
      <c r="E3" s="182"/>
      <c r="F3" s="182"/>
      <c r="G3" s="182"/>
      <c r="H3" s="182"/>
      <c r="I3" s="182"/>
      <c r="J3" s="182"/>
      <c r="K3" s="182"/>
      <c r="N3" s="234">
        <f>MATCH(MENU_Top,郡市List,0)</f>
        <v>4</v>
      </c>
      <c r="P3" s="299" t="s">
        <v>342</v>
      </c>
    </row>
    <row r="4" spans="2:16" ht="20.25" customHeight="1">
      <c r="B4" s="7"/>
      <c r="C4" s="7"/>
      <c r="D4" s="7"/>
      <c r="E4" s="7"/>
      <c r="F4" s="7"/>
      <c r="G4" s="7"/>
      <c r="H4" s="367" t="s">
        <v>167</v>
      </c>
      <c r="I4" s="367"/>
      <c r="J4" s="3" t="s">
        <v>574</v>
      </c>
      <c r="K4" s="365"/>
      <c r="L4" s="365"/>
      <c r="M4" s="399" t="s">
        <v>580</v>
      </c>
      <c r="N4" s="399"/>
      <c r="P4" s="298" t="s">
        <v>339</v>
      </c>
    </row>
    <row r="5" spans="8:16" ht="20.25" customHeight="1" thickBot="1">
      <c r="H5" s="367" t="s">
        <v>318</v>
      </c>
      <c r="I5" s="367"/>
      <c r="J5" s="233" t="s">
        <v>574</v>
      </c>
      <c r="K5" s="368" t="s">
        <v>575</v>
      </c>
      <c r="L5" s="368"/>
      <c r="M5" s="368"/>
      <c r="N5" s="368"/>
      <c r="P5" s="298" t="s">
        <v>341</v>
      </c>
    </row>
    <row r="6" spans="3:14" ht="20.25" customHeight="1" thickTop="1">
      <c r="C6" s="400" t="s">
        <v>330</v>
      </c>
      <c r="D6" s="400"/>
      <c r="E6" s="400"/>
      <c r="F6" s="214"/>
      <c r="H6" s="367" t="s">
        <v>166</v>
      </c>
      <c r="I6" s="367"/>
      <c r="J6" s="3" t="s">
        <v>574</v>
      </c>
      <c r="K6" s="365"/>
      <c r="L6" s="365"/>
      <c r="M6" s="406" t="s">
        <v>579</v>
      </c>
      <c r="N6" s="406"/>
    </row>
    <row r="7" spans="3:16" ht="20.25" customHeight="1" thickBot="1">
      <c r="C7" s="401"/>
      <c r="D7" s="401"/>
      <c r="E7" s="401"/>
      <c r="F7" s="214"/>
      <c r="H7" s="367" t="s">
        <v>36</v>
      </c>
      <c r="I7" s="367"/>
      <c r="J7" s="3" t="s">
        <v>574</v>
      </c>
      <c r="K7" s="365"/>
      <c r="L7" s="365"/>
      <c r="M7" s="226" t="s">
        <v>576</v>
      </c>
      <c r="N7" s="5" t="s">
        <v>575</v>
      </c>
      <c r="P7" s="299" t="s">
        <v>343</v>
      </c>
    </row>
    <row r="8" spans="8:16" ht="20.25" customHeight="1" thickTop="1">
      <c r="H8" s="366" t="s">
        <v>573</v>
      </c>
      <c r="I8" s="366"/>
      <c r="J8" s="3" t="s">
        <v>574</v>
      </c>
      <c r="K8" s="4"/>
      <c r="L8" s="5" t="s">
        <v>577</v>
      </c>
      <c r="M8" s="5" t="s">
        <v>578</v>
      </c>
      <c r="P8" s="298" t="s">
        <v>344</v>
      </c>
    </row>
    <row r="9" spans="2:14" ht="20.25" customHeight="1">
      <c r="B9" s="388">
        <f>IF(AND('女子_Get_DATA'!C289="",'女子_Get_DATA'!C290="",'女子_Get_DATA'!C291=""),"",IF('女子_Get_DATA'!C291=1,'女子_Get_DATA'!D291&amp;"なお、&lt;&lt;このエラーには漢字の間違い、全角スペース、半角スペースの違いも含まれます。&gt;&gt;",'女子_Get_DATA'!D289&amp;"なお、&lt;&lt;このエラーには漢字の間違い、全角スペース、半角スペースの違いも含まれます。&gt;&gt;"))</f>
      </c>
      <c r="C9" s="388"/>
      <c r="D9" s="388"/>
      <c r="E9" s="388"/>
      <c r="F9" s="388"/>
      <c r="G9" s="388"/>
      <c r="H9" s="388"/>
      <c r="I9" s="388"/>
      <c r="J9" s="388"/>
      <c r="K9" s="388"/>
      <c r="L9" s="388"/>
      <c r="M9" s="388"/>
      <c r="N9" s="388"/>
    </row>
    <row r="10" spans="2:14" ht="20.25" customHeight="1">
      <c r="B10" s="388"/>
      <c r="C10" s="388"/>
      <c r="D10" s="388"/>
      <c r="E10" s="388"/>
      <c r="F10" s="388"/>
      <c r="G10" s="388"/>
      <c r="H10" s="388"/>
      <c r="I10" s="388"/>
      <c r="J10" s="388"/>
      <c r="K10" s="388"/>
      <c r="L10" s="388"/>
      <c r="M10" s="388"/>
      <c r="N10" s="388"/>
    </row>
    <row r="11" spans="2:13" s="4" customFormat="1" ht="20.25" customHeight="1">
      <c r="B11" s="389" t="str">
        <f>IF(郡市名="","","[　"&amp;郡市名&amp;"　]")</f>
        <v>[　大分市　]</v>
      </c>
      <c r="C11" s="389"/>
      <c r="D11" s="402" t="s">
        <v>137</v>
      </c>
      <c r="E11" s="402"/>
      <c r="F11" s="402"/>
      <c r="H11" s="366" t="s">
        <v>65</v>
      </c>
      <c r="I11" s="366"/>
      <c r="J11" s="3" t="s">
        <v>34</v>
      </c>
      <c r="K11" s="365">
        <f>IF(郡市中体連会長名="","",郡市中体連会長名)</f>
      </c>
      <c r="L11" s="365"/>
      <c r="M11" s="3" t="s">
        <v>48</v>
      </c>
    </row>
    <row r="12" spans="9:14" ht="20.25" customHeight="1" thickBot="1">
      <c r="I12" s="4"/>
      <c r="J12" s="3"/>
      <c r="K12" s="4"/>
      <c r="L12" s="4"/>
      <c r="M12" s="4"/>
      <c r="N12" s="3"/>
    </row>
    <row r="13" spans="2:18" ht="20.25" customHeight="1">
      <c r="B13" s="395" t="s">
        <v>64</v>
      </c>
      <c r="C13" s="390" t="s">
        <v>50</v>
      </c>
      <c r="D13" s="391"/>
      <c r="E13" s="391"/>
      <c r="F13" s="391"/>
      <c r="G13" s="391"/>
      <c r="H13" s="392"/>
      <c r="I13" s="390" t="s">
        <v>49</v>
      </c>
      <c r="J13" s="391"/>
      <c r="K13" s="391"/>
      <c r="L13" s="391"/>
      <c r="M13" s="391"/>
      <c r="N13" s="397"/>
      <c r="Q13" s="175" t="s">
        <v>216</v>
      </c>
      <c r="R13" s="175" t="s">
        <v>211</v>
      </c>
    </row>
    <row r="14" spans="2:18" ht="20.25" customHeight="1" thickBot="1">
      <c r="B14" s="396"/>
      <c r="C14" s="43" t="s">
        <v>38</v>
      </c>
      <c r="D14" s="398" t="s">
        <v>326</v>
      </c>
      <c r="E14" s="398"/>
      <c r="F14" s="43" t="s">
        <v>39</v>
      </c>
      <c r="G14" s="43" t="s">
        <v>151</v>
      </c>
      <c r="H14" s="44" t="s">
        <v>328</v>
      </c>
      <c r="I14" s="44" t="s">
        <v>38</v>
      </c>
      <c r="J14" s="398" t="s">
        <v>326</v>
      </c>
      <c r="K14" s="398"/>
      <c r="L14" s="43" t="s">
        <v>39</v>
      </c>
      <c r="M14" s="43" t="s">
        <v>151</v>
      </c>
      <c r="N14" s="213" t="s">
        <v>328</v>
      </c>
      <c r="Q14" s="176"/>
      <c r="R14" s="176"/>
    </row>
    <row r="15" spans="1:18" ht="20.25" customHeight="1">
      <c r="A15" s="267">
        <v>1</v>
      </c>
      <c r="B15" s="407" t="s">
        <v>51</v>
      </c>
      <c r="C15" s="240"/>
      <c r="D15" s="379"/>
      <c r="E15" s="380"/>
      <c r="F15" s="118"/>
      <c r="G15" s="122"/>
      <c r="H15" s="216"/>
      <c r="I15" s="244"/>
      <c r="J15" s="377"/>
      <c r="K15" s="378"/>
      <c r="L15" s="45"/>
      <c r="M15" s="45"/>
      <c r="N15" s="220"/>
      <c r="Q15" s="177" t="s">
        <v>43</v>
      </c>
      <c r="R15" s="178" t="str">
        <f>IF('学校別参加者数'!T8="","",'学校別参加者数'!T8)</f>
        <v>碩田</v>
      </c>
    </row>
    <row r="16" spans="1:18" ht="20.25" customHeight="1">
      <c r="A16" s="267">
        <v>2</v>
      </c>
      <c r="B16" s="408"/>
      <c r="C16" s="241"/>
      <c r="D16" s="381"/>
      <c r="E16" s="382"/>
      <c r="F16" s="120"/>
      <c r="G16" s="124"/>
      <c r="H16" s="239"/>
      <c r="I16" s="369"/>
      <c r="J16" s="370"/>
      <c r="K16" s="370"/>
      <c r="L16" s="370"/>
      <c r="M16" s="370"/>
      <c r="N16" s="371"/>
      <c r="Q16" s="177" t="s">
        <v>44</v>
      </c>
      <c r="R16" s="178" t="str">
        <f>IF('学校別参加者数'!T9="","",'学校別参加者数'!T9)</f>
        <v>上野ヶ丘</v>
      </c>
    </row>
    <row r="17" spans="1:18" ht="20.25" customHeight="1">
      <c r="A17" s="267">
        <v>3</v>
      </c>
      <c r="B17" s="408"/>
      <c r="C17" s="241"/>
      <c r="D17" s="381"/>
      <c r="E17" s="382"/>
      <c r="F17" s="120"/>
      <c r="G17" s="124"/>
      <c r="H17" s="215"/>
      <c r="I17" s="245"/>
      <c r="J17" s="375"/>
      <c r="K17" s="376"/>
      <c r="L17" s="218"/>
      <c r="M17" s="218"/>
      <c r="N17" s="219"/>
      <c r="Q17" s="179" t="s">
        <v>45</v>
      </c>
      <c r="R17" s="178" t="str">
        <f>IF('学校別参加者数'!T10="","",'学校別参加者数'!T10)</f>
        <v>王子</v>
      </c>
    </row>
    <row r="18" spans="1:18" ht="20.25" customHeight="1">
      <c r="A18" s="267">
        <v>4</v>
      </c>
      <c r="B18" s="408"/>
      <c r="C18" s="242"/>
      <c r="D18" s="393"/>
      <c r="E18" s="394"/>
      <c r="F18" s="119"/>
      <c r="G18" s="123"/>
      <c r="H18" s="215"/>
      <c r="I18" s="369"/>
      <c r="J18" s="370"/>
      <c r="K18" s="370"/>
      <c r="L18" s="370"/>
      <c r="M18" s="370"/>
      <c r="N18" s="371"/>
      <c r="Q18" s="180"/>
      <c r="R18" s="178" t="str">
        <f>IF('学校別参加者数'!T11="","",'学校別参加者数'!T11)</f>
        <v>大分西</v>
      </c>
    </row>
    <row r="19" spans="1:18" ht="20.25" customHeight="1">
      <c r="A19" s="267">
        <v>5</v>
      </c>
      <c r="B19" s="408"/>
      <c r="C19" s="241"/>
      <c r="D19" s="381"/>
      <c r="E19" s="382"/>
      <c r="F19" s="120"/>
      <c r="G19" s="124"/>
      <c r="H19" s="215"/>
      <c r="I19" s="245"/>
      <c r="J19" s="375"/>
      <c r="K19" s="376"/>
      <c r="L19" s="218"/>
      <c r="M19" s="218"/>
      <c r="N19" s="219"/>
      <c r="Q19" s="180"/>
      <c r="R19" s="178" t="str">
        <f>IF('学校別参加者数'!T12="","",'学校別参加者数'!T12)</f>
        <v>南大分</v>
      </c>
    </row>
    <row r="20" spans="1:18" ht="20.25" customHeight="1">
      <c r="A20" s="267">
        <v>6</v>
      </c>
      <c r="B20" s="408"/>
      <c r="C20" s="242"/>
      <c r="D20" s="393"/>
      <c r="E20" s="394"/>
      <c r="F20" s="119"/>
      <c r="G20" s="123"/>
      <c r="H20" s="215"/>
      <c r="I20" s="369"/>
      <c r="J20" s="370"/>
      <c r="K20" s="370"/>
      <c r="L20" s="370"/>
      <c r="M20" s="370"/>
      <c r="N20" s="371"/>
      <c r="Q20" s="180"/>
      <c r="R20" s="178" t="str">
        <f>IF('学校別参加者数'!T13="","",'学校別参加者数'!T13)</f>
        <v>大分城南</v>
      </c>
    </row>
    <row r="21" spans="1:18" ht="20.25" customHeight="1">
      <c r="A21" s="267">
        <v>7</v>
      </c>
      <c r="B21" s="408"/>
      <c r="C21" s="241"/>
      <c r="D21" s="381"/>
      <c r="E21" s="382"/>
      <c r="F21" s="120"/>
      <c r="G21" s="124"/>
      <c r="H21" s="215"/>
      <c r="I21" s="245"/>
      <c r="J21" s="375"/>
      <c r="K21" s="376"/>
      <c r="L21" s="218"/>
      <c r="M21" s="218"/>
      <c r="N21" s="219"/>
      <c r="Q21" s="180"/>
      <c r="R21" s="178" t="str">
        <f>IF('学校別参加者数'!T14="","",'学校別参加者数'!T14)</f>
        <v>滝尾</v>
      </c>
    </row>
    <row r="22" spans="1:18" ht="20.25" customHeight="1" thickBot="1">
      <c r="A22" s="267">
        <v>8</v>
      </c>
      <c r="B22" s="409"/>
      <c r="C22" s="243"/>
      <c r="D22" s="383"/>
      <c r="E22" s="384"/>
      <c r="F22" s="121"/>
      <c r="G22" s="125"/>
      <c r="H22" s="217"/>
      <c r="I22" s="369"/>
      <c r="J22" s="370"/>
      <c r="K22" s="370"/>
      <c r="L22" s="370"/>
      <c r="M22" s="370"/>
      <c r="N22" s="371"/>
      <c r="Q22" s="180"/>
      <c r="R22" s="178" t="str">
        <f>IF('学校別参加者数'!T15="","",'学校別参加者数'!T15)</f>
        <v>城東</v>
      </c>
    </row>
    <row r="23" spans="1:18" ht="20.25" customHeight="1">
      <c r="A23" s="267">
        <v>1</v>
      </c>
      <c r="B23" s="407" t="s">
        <v>52</v>
      </c>
      <c r="C23" s="240"/>
      <c r="D23" s="379"/>
      <c r="E23" s="380"/>
      <c r="F23" s="118"/>
      <c r="G23" s="122"/>
      <c r="H23" s="216"/>
      <c r="I23" s="244"/>
      <c r="J23" s="377"/>
      <c r="K23" s="378"/>
      <c r="L23" s="45"/>
      <c r="M23" s="45"/>
      <c r="N23" s="220"/>
      <c r="Q23" s="180"/>
      <c r="R23" s="178" t="str">
        <f>IF('学校別参加者数'!T16="","",'学校別参加者数'!T16)</f>
        <v>原川</v>
      </c>
    </row>
    <row r="24" spans="1:18" ht="20.25" customHeight="1">
      <c r="A24" s="267">
        <v>2</v>
      </c>
      <c r="B24" s="408"/>
      <c r="C24" s="241"/>
      <c r="D24" s="381"/>
      <c r="E24" s="382"/>
      <c r="F24" s="120"/>
      <c r="G24" s="124"/>
      <c r="H24" s="239"/>
      <c r="I24" s="369"/>
      <c r="J24" s="370"/>
      <c r="K24" s="370"/>
      <c r="L24" s="370"/>
      <c r="M24" s="370"/>
      <c r="N24" s="371"/>
      <c r="Q24" s="180"/>
      <c r="R24" s="178" t="str">
        <f>IF('学校別参加者数'!T17="","",'学校別参加者数'!T17)</f>
        <v>明野</v>
      </c>
    </row>
    <row r="25" spans="1:18" ht="20.25" customHeight="1">
      <c r="A25" s="267">
        <v>3</v>
      </c>
      <c r="B25" s="408"/>
      <c r="C25" s="241"/>
      <c r="D25" s="381"/>
      <c r="E25" s="382"/>
      <c r="F25" s="120"/>
      <c r="G25" s="124"/>
      <c r="H25" s="215"/>
      <c r="I25" s="245"/>
      <c r="J25" s="375"/>
      <c r="K25" s="376"/>
      <c r="L25" s="218"/>
      <c r="M25" s="218"/>
      <c r="N25" s="219"/>
      <c r="Q25" s="180"/>
      <c r="R25" s="178" t="str">
        <f>IF('学校別参加者数'!T18="","",'学校別参加者数'!T18)</f>
        <v>鶴崎</v>
      </c>
    </row>
    <row r="26" spans="1:18" ht="20.25" customHeight="1">
      <c r="A26" s="267">
        <v>4</v>
      </c>
      <c r="B26" s="408"/>
      <c r="C26" s="242"/>
      <c r="D26" s="393"/>
      <c r="E26" s="394"/>
      <c r="F26" s="119"/>
      <c r="G26" s="123"/>
      <c r="H26" s="215"/>
      <c r="I26" s="369"/>
      <c r="J26" s="370"/>
      <c r="K26" s="370"/>
      <c r="L26" s="370"/>
      <c r="M26" s="370"/>
      <c r="N26" s="371"/>
      <c r="Q26" s="180"/>
      <c r="R26" s="178" t="str">
        <f>IF('学校別参加者数'!T19="","",'学校別参加者数'!T19)</f>
        <v>大東</v>
      </c>
    </row>
    <row r="27" spans="1:18" ht="20.25" customHeight="1">
      <c r="A27" s="267">
        <v>5</v>
      </c>
      <c r="B27" s="408"/>
      <c r="C27" s="241"/>
      <c r="D27" s="381"/>
      <c r="E27" s="382"/>
      <c r="F27" s="120"/>
      <c r="G27" s="124"/>
      <c r="H27" s="215"/>
      <c r="I27" s="245"/>
      <c r="J27" s="375"/>
      <c r="K27" s="376"/>
      <c r="L27" s="218"/>
      <c r="M27" s="218"/>
      <c r="N27" s="219"/>
      <c r="Q27" s="180"/>
      <c r="R27" s="178" t="str">
        <f>IF('学校別参加者数'!T20="","",'学校別参加者数'!T20)</f>
        <v>東陽</v>
      </c>
    </row>
    <row r="28" spans="1:18" ht="20.25" customHeight="1">
      <c r="A28" s="267">
        <v>6</v>
      </c>
      <c r="B28" s="408"/>
      <c r="C28" s="242"/>
      <c r="D28" s="393"/>
      <c r="E28" s="394"/>
      <c r="F28" s="119"/>
      <c r="G28" s="123"/>
      <c r="H28" s="215"/>
      <c r="I28" s="369"/>
      <c r="J28" s="370"/>
      <c r="K28" s="370"/>
      <c r="L28" s="370"/>
      <c r="M28" s="370"/>
      <c r="N28" s="371"/>
      <c r="Q28" s="180"/>
      <c r="R28" s="178" t="str">
        <f>IF('学校別参加者数'!T21="","",'学校別参加者数'!T21)</f>
        <v>戸次</v>
      </c>
    </row>
    <row r="29" spans="1:18" ht="20.25" customHeight="1">
      <c r="A29" s="267">
        <v>7</v>
      </c>
      <c r="B29" s="408"/>
      <c r="C29" s="241"/>
      <c r="D29" s="381"/>
      <c r="E29" s="382"/>
      <c r="F29" s="120"/>
      <c r="G29" s="124"/>
      <c r="H29" s="215"/>
      <c r="I29" s="245"/>
      <c r="J29" s="375"/>
      <c r="K29" s="376"/>
      <c r="L29" s="218"/>
      <c r="M29" s="218"/>
      <c r="N29" s="219"/>
      <c r="Q29" s="180"/>
      <c r="R29" s="178" t="str">
        <f>IF('学校別参加者数'!T22="","",'学校別参加者数'!T22)</f>
        <v>吉野</v>
      </c>
    </row>
    <row r="30" spans="1:18" ht="20.25" customHeight="1" thickBot="1">
      <c r="A30" s="267">
        <v>8</v>
      </c>
      <c r="B30" s="409"/>
      <c r="C30" s="243"/>
      <c r="D30" s="383"/>
      <c r="E30" s="384"/>
      <c r="F30" s="121"/>
      <c r="G30" s="125"/>
      <c r="H30" s="217"/>
      <c r="I30" s="369"/>
      <c r="J30" s="370"/>
      <c r="K30" s="370"/>
      <c r="L30" s="370"/>
      <c r="M30" s="370"/>
      <c r="N30" s="371"/>
      <c r="Q30" s="180"/>
      <c r="R30" s="178" t="str">
        <f>IF('学校別参加者数'!T23="","",'学校別参加者数'!T23)</f>
        <v>竹中</v>
      </c>
    </row>
    <row r="31" spans="1:18" ht="20.25" customHeight="1">
      <c r="A31" s="267">
        <v>1</v>
      </c>
      <c r="B31" s="407" t="s">
        <v>53</v>
      </c>
      <c r="C31" s="240"/>
      <c r="D31" s="379"/>
      <c r="E31" s="380"/>
      <c r="F31" s="118"/>
      <c r="G31" s="122"/>
      <c r="H31" s="216"/>
      <c r="I31" s="244"/>
      <c r="J31" s="377"/>
      <c r="K31" s="378"/>
      <c r="L31" s="45"/>
      <c r="M31" s="45"/>
      <c r="N31" s="220"/>
      <c r="Q31" s="180"/>
      <c r="R31" s="178" t="str">
        <f>IF('学校別参加者数'!T24="","",'学校別参加者数'!T24)</f>
        <v>判田</v>
      </c>
    </row>
    <row r="32" spans="1:18" ht="20.25" customHeight="1">
      <c r="A32" s="267">
        <v>2</v>
      </c>
      <c r="B32" s="408"/>
      <c r="C32" s="241"/>
      <c r="D32" s="381"/>
      <c r="E32" s="382"/>
      <c r="F32" s="120"/>
      <c r="G32" s="124"/>
      <c r="H32" s="239"/>
      <c r="I32" s="369"/>
      <c r="J32" s="370"/>
      <c r="K32" s="370"/>
      <c r="L32" s="370"/>
      <c r="M32" s="370"/>
      <c r="N32" s="371"/>
      <c r="Q32" s="180"/>
      <c r="R32" s="178" t="str">
        <f>IF('学校別参加者数'!T25="","",'学校別参加者数'!T25)</f>
        <v>稙田</v>
      </c>
    </row>
    <row r="33" spans="1:18" ht="20.25" customHeight="1">
      <c r="A33" s="267">
        <v>3</v>
      </c>
      <c r="B33" s="408"/>
      <c r="C33" s="241"/>
      <c r="D33" s="381"/>
      <c r="E33" s="382"/>
      <c r="F33" s="120"/>
      <c r="G33" s="124"/>
      <c r="H33" s="215"/>
      <c r="I33" s="245"/>
      <c r="J33" s="375"/>
      <c r="K33" s="376"/>
      <c r="L33" s="218"/>
      <c r="M33" s="218"/>
      <c r="N33" s="219"/>
      <c r="Q33" s="180"/>
      <c r="R33" s="178" t="str">
        <f>IF('学校別参加者数'!T26="","",'学校別参加者数'!T26)</f>
        <v>稙田東</v>
      </c>
    </row>
    <row r="34" spans="1:18" ht="20.25" customHeight="1">
      <c r="A34" s="267">
        <v>4</v>
      </c>
      <c r="B34" s="408"/>
      <c r="C34" s="242"/>
      <c r="D34" s="393"/>
      <c r="E34" s="394"/>
      <c r="F34" s="119"/>
      <c r="G34" s="123"/>
      <c r="H34" s="215"/>
      <c r="I34" s="369"/>
      <c r="J34" s="370"/>
      <c r="K34" s="370"/>
      <c r="L34" s="370"/>
      <c r="M34" s="370"/>
      <c r="N34" s="371"/>
      <c r="Q34" s="180"/>
      <c r="R34" s="178" t="str">
        <f>IF('学校別参加者数'!T27="","",'学校別参加者数'!T27)</f>
        <v>稙田西</v>
      </c>
    </row>
    <row r="35" spans="1:18" ht="20.25" customHeight="1">
      <c r="A35" s="267">
        <v>5</v>
      </c>
      <c r="B35" s="408"/>
      <c r="C35" s="241"/>
      <c r="D35" s="381"/>
      <c r="E35" s="382"/>
      <c r="F35" s="120"/>
      <c r="G35" s="124"/>
      <c r="H35" s="215"/>
      <c r="I35" s="245"/>
      <c r="J35" s="375"/>
      <c r="K35" s="376"/>
      <c r="L35" s="218"/>
      <c r="M35" s="218"/>
      <c r="N35" s="219"/>
      <c r="Q35" s="180"/>
      <c r="R35" s="178" t="str">
        <f>IF('学校別参加者数'!T28="","",'学校別参加者数'!T28)</f>
        <v>稙田南</v>
      </c>
    </row>
    <row r="36" spans="1:18" ht="20.25" customHeight="1">
      <c r="A36" s="267">
        <v>6</v>
      </c>
      <c r="B36" s="408"/>
      <c r="C36" s="242"/>
      <c r="D36" s="393"/>
      <c r="E36" s="394"/>
      <c r="F36" s="119"/>
      <c r="G36" s="123"/>
      <c r="H36" s="215"/>
      <c r="I36" s="369"/>
      <c r="J36" s="370"/>
      <c r="K36" s="370"/>
      <c r="L36" s="370"/>
      <c r="M36" s="370"/>
      <c r="N36" s="371"/>
      <c r="Q36" s="180"/>
      <c r="R36" s="178" t="str">
        <f>IF('学校別参加者数'!T29="","",'学校別参加者数'!T29)</f>
        <v>賀来</v>
      </c>
    </row>
    <row r="37" spans="1:18" ht="20.25" customHeight="1">
      <c r="A37" s="267">
        <v>7</v>
      </c>
      <c r="B37" s="408"/>
      <c r="C37" s="241"/>
      <c r="D37" s="381"/>
      <c r="E37" s="382"/>
      <c r="F37" s="120"/>
      <c r="G37" s="124"/>
      <c r="H37" s="215"/>
      <c r="I37" s="245"/>
      <c r="J37" s="375"/>
      <c r="K37" s="376"/>
      <c r="L37" s="218"/>
      <c r="M37" s="218"/>
      <c r="N37" s="219"/>
      <c r="Q37" s="180"/>
      <c r="R37" s="178" t="str">
        <f>IF('学校別参加者数'!T30="","",'学校別参加者数'!T30)</f>
        <v>大在</v>
      </c>
    </row>
    <row r="38" spans="1:18" ht="20.25" customHeight="1" thickBot="1">
      <c r="A38" s="267">
        <v>8</v>
      </c>
      <c r="B38" s="409"/>
      <c r="C38" s="243"/>
      <c r="D38" s="383"/>
      <c r="E38" s="384"/>
      <c r="F38" s="121"/>
      <c r="G38" s="125"/>
      <c r="H38" s="217"/>
      <c r="I38" s="369"/>
      <c r="J38" s="370"/>
      <c r="K38" s="370"/>
      <c r="L38" s="370"/>
      <c r="M38" s="370"/>
      <c r="N38" s="371"/>
      <c r="Q38" s="180"/>
      <c r="R38" s="178" t="str">
        <f>IF('学校別参加者数'!T31="","",'学校別参加者数'!T31)</f>
        <v>坂ノ市</v>
      </c>
    </row>
    <row r="39" spans="1:18" ht="20.25" customHeight="1">
      <c r="A39" s="267">
        <v>1</v>
      </c>
      <c r="B39" s="407" t="s">
        <v>54</v>
      </c>
      <c r="C39" s="240"/>
      <c r="D39" s="379"/>
      <c r="E39" s="380"/>
      <c r="F39" s="118"/>
      <c r="G39" s="122"/>
      <c r="H39" s="216"/>
      <c r="I39" s="244"/>
      <c r="J39" s="377"/>
      <c r="K39" s="378"/>
      <c r="L39" s="45"/>
      <c r="M39" s="45"/>
      <c r="N39" s="220"/>
      <c r="Q39" s="180"/>
      <c r="R39" s="178" t="str">
        <f>IF('学校別参加者数'!T32="","",'学校別参加者数'!T32)</f>
        <v>神崎</v>
      </c>
    </row>
    <row r="40" spans="1:18" ht="20.25" customHeight="1">
      <c r="A40" s="267">
        <v>2</v>
      </c>
      <c r="B40" s="408"/>
      <c r="C40" s="241"/>
      <c r="D40" s="381"/>
      <c r="E40" s="382"/>
      <c r="F40" s="120"/>
      <c r="G40" s="124"/>
      <c r="H40" s="239"/>
      <c r="I40" s="369"/>
      <c r="J40" s="370"/>
      <c r="K40" s="370"/>
      <c r="L40" s="370"/>
      <c r="M40" s="370"/>
      <c r="N40" s="371"/>
      <c r="Q40" s="180"/>
      <c r="R40" s="178" t="str">
        <f>IF('学校別参加者数'!T33="","",'学校別参加者数'!T33)</f>
        <v>佐賀関</v>
      </c>
    </row>
    <row r="41" spans="1:18" ht="20.25" customHeight="1">
      <c r="A41" s="267">
        <v>3</v>
      </c>
      <c r="B41" s="408"/>
      <c r="C41" s="241"/>
      <c r="D41" s="381"/>
      <c r="E41" s="382"/>
      <c r="F41" s="120"/>
      <c r="G41" s="124"/>
      <c r="H41" s="215"/>
      <c r="I41" s="245"/>
      <c r="J41" s="375"/>
      <c r="K41" s="376"/>
      <c r="L41" s="218"/>
      <c r="M41" s="218"/>
      <c r="N41" s="219"/>
      <c r="Q41" s="180"/>
      <c r="R41" s="178" t="str">
        <f>IF('学校別参加者数'!T34="","",'学校別参加者数'!T34)</f>
        <v>野津原</v>
      </c>
    </row>
    <row r="42" spans="1:18" ht="20.25" customHeight="1">
      <c r="A42" s="267">
        <v>4</v>
      </c>
      <c r="B42" s="408"/>
      <c r="C42" s="242"/>
      <c r="D42" s="393"/>
      <c r="E42" s="394"/>
      <c r="F42" s="119"/>
      <c r="G42" s="123"/>
      <c r="H42" s="215"/>
      <c r="I42" s="369"/>
      <c r="J42" s="370"/>
      <c r="K42" s="370"/>
      <c r="L42" s="370"/>
      <c r="M42" s="370"/>
      <c r="N42" s="371"/>
      <c r="Q42" s="180"/>
      <c r="R42" s="178" t="str">
        <f>IF('学校別参加者数'!T35="","",'学校別参加者数'!T35)</f>
        <v>大分大附属</v>
      </c>
    </row>
    <row r="43" spans="1:18" ht="20.25" customHeight="1">
      <c r="A43" s="267">
        <v>5</v>
      </c>
      <c r="B43" s="408"/>
      <c r="C43" s="241"/>
      <c r="D43" s="381"/>
      <c r="E43" s="382"/>
      <c r="F43" s="120"/>
      <c r="G43" s="124"/>
      <c r="H43" s="215"/>
      <c r="I43" s="245"/>
      <c r="J43" s="375"/>
      <c r="K43" s="376"/>
      <c r="L43" s="218"/>
      <c r="M43" s="218"/>
      <c r="N43" s="219"/>
      <c r="Q43" s="180"/>
      <c r="R43" s="178" t="str">
        <f>IF('学校別参加者数'!T36="","",'学校別参加者数'!T36)</f>
        <v>岩田</v>
      </c>
    </row>
    <row r="44" spans="1:18" ht="20.25" customHeight="1">
      <c r="A44" s="267">
        <v>6</v>
      </c>
      <c r="B44" s="408"/>
      <c r="C44" s="242"/>
      <c r="D44" s="393"/>
      <c r="E44" s="394"/>
      <c r="F44" s="119"/>
      <c r="G44" s="123"/>
      <c r="H44" s="215"/>
      <c r="I44" s="369"/>
      <c r="J44" s="370"/>
      <c r="K44" s="370"/>
      <c r="L44" s="370"/>
      <c r="M44" s="370"/>
      <c r="N44" s="371"/>
      <c r="Q44" s="180"/>
      <c r="R44" s="178" t="str">
        <f>IF('学校別参加者数'!T37="","",'学校別参加者数'!T37)</f>
        <v>向陽</v>
      </c>
    </row>
    <row r="45" spans="1:18" ht="20.25" customHeight="1">
      <c r="A45" s="267">
        <v>7</v>
      </c>
      <c r="B45" s="408"/>
      <c r="C45" s="241"/>
      <c r="D45" s="381"/>
      <c r="E45" s="382"/>
      <c r="F45" s="120"/>
      <c r="G45" s="124"/>
      <c r="H45" s="215"/>
      <c r="I45" s="245"/>
      <c r="J45" s="375"/>
      <c r="K45" s="376"/>
      <c r="L45" s="218"/>
      <c r="M45" s="218"/>
      <c r="N45" s="219"/>
      <c r="Q45" s="180"/>
      <c r="R45" s="178" t="str">
        <f>IF('学校別参加者数'!T38="","",'学校別参加者数'!T38)</f>
        <v>大分</v>
      </c>
    </row>
    <row r="46" spans="1:18" ht="20.25" customHeight="1" thickBot="1">
      <c r="A46" s="267">
        <v>8</v>
      </c>
      <c r="B46" s="409"/>
      <c r="C46" s="243"/>
      <c r="D46" s="383"/>
      <c r="E46" s="384"/>
      <c r="F46" s="121"/>
      <c r="G46" s="125"/>
      <c r="H46" s="217"/>
      <c r="I46" s="369"/>
      <c r="J46" s="370"/>
      <c r="K46" s="370"/>
      <c r="L46" s="370"/>
      <c r="M46" s="370"/>
      <c r="N46" s="371"/>
      <c r="Q46" s="180"/>
      <c r="R46" s="178" t="str">
        <f>IF('学校別参加者数'!T39="","",'学校別参加者数'!T39)</f>
        <v>大分豊府</v>
      </c>
    </row>
    <row r="47" spans="1:18" ht="20.25" customHeight="1">
      <c r="A47" s="267">
        <v>1</v>
      </c>
      <c r="B47" s="407" t="s">
        <v>87</v>
      </c>
      <c r="C47" s="240"/>
      <c r="D47" s="379"/>
      <c r="E47" s="380"/>
      <c r="F47" s="118"/>
      <c r="G47" s="122"/>
      <c r="H47" s="221"/>
      <c r="I47" s="244"/>
      <c r="J47" s="377"/>
      <c r="K47" s="378"/>
      <c r="L47" s="45"/>
      <c r="M47" s="45"/>
      <c r="N47" s="224"/>
      <c r="Q47" s="180"/>
      <c r="R47" s="178" t="str">
        <f>IF('学校別参加者数'!T40="","",'学校別参加者数'!T40)</f>
        <v>聾学校</v>
      </c>
    </row>
    <row r="48" spans="1:18" ht="20.25" customHeight="1">
      <c r="A48" s="267">
        <v>2</v>
      </c>
      <c r="B48" s="408"/>
      <c r="C48" s="241"/>
      <c r="D48" s="381"/>
      <c r="E48" s="382"/>
      <c r="F48" s="120"/>
      <c r="G48" s="124"/>
      <c r="H48" s="222"/>
      <c r="I48" s="369"/>
      <c r="J48" s="370"/>
      <c r="K48" s="370"/>
      <c r="L48" s="370"/>
      <c r="M48" s="370"/>
      <c r="N48" s="371"/>
      <c r="Q48" s="180"/>
      <c r="R48" s="178">
        <f>IF('学校別参加者数'!T41="","",'学校別参加者数'!T41)</f>
      </c>
    </row>
    <row r="49" spans="1:18" ht="20.25" customHeight="1">
      <c r="A49" s="267">
        <v>3</v>
      </c>
      <c r="B49" s="408"/>
      <c r="C49" s="241"/>
      <c r="D49" s="381"/>
      <c r="E49" s="382"/>
      <c r="F49" s="120"/>
      <c r="G49" s="124"/>
      <c r="H49" s="222"/>
      <c r="I49" s="245"/>
      <c r="J49" s="375"/>
      <c r="K49" s="376"/>
      <c r="L49" s="218"/>
      <c r="M49" s="218"/>
      <c r="N49" s="225"/>
      <c r="Q49" s="180"/>
      <c r="R49" s="178">
        <f>IF('学校別参加者数'!T42="","",'学校別参加者数'!T42)</f>
      </c>
    </row>
    <row r="50" spans="1:18" ht="20.25" customHeight="1">
      <c r="A50" s="267">
        <v>4</v>
      </c>
      <c r="B50" s="408"/>
      <c r="C50" s="242"/>
      <c r="D50" s="393"/>
      <c r="E50" s="394"/>
      <c r="F50" s="119"/>
      <c r="G50" s="123"/>
      <c r="H50" s="222"/>
      <c r="I50" s="369"/>
      <c r="J50" s="370"/>
      <c r="K50" s="370"/>
      <c r="L50" s="370"/>
      <c r="M50" s="370"/>
      <c r="N50" s="371"/>
      <c r="Q50" s="180"/>
      <c r="R50" s="178">
        <f>IF('学校別参加者数'!T43="","",'学校別参加者数'!T43)</f>
      </c>
    </row>
    <row r="51" spans="1:18" ht="20.25" customHeight="1">
      <c r="A51" s="267">
        <v>5</v>
      </c>
      <c r="B51" s="408"/>
      <c r="C51" s="241"/>
      <c r="D51" s="381"/>
      <c r="E51" s="382"/>
      <c r="F51" s="120"/>
      <c r="G51" s="124"/>
      <c r="H51" s="222"/>
      <c r="I51" s="245"/>
      <c r="J51" s="375"/>
      <c r="K51" s="376"/>
      <c r="L51" s="218"/>
      <c r="M51" s="218"/>
      <c r="N51" s="225"/>
      <c r="Q51" s="180"/>
      <c r="R51" s="178">
        <f>IF('学校別参加者数'!T44="","",'学校別参加者数'!T44)</f>
      </c>
    </row>
    <row r="52" spans="1:18" ht="20.25" customHeight="1">
      <c r="A52" s="267">
        <v>6</v>
      </c>
      <c r="B52" s="408"/>
      <c r="C52" s="242"/>
      <c r="D52" s="393"/>
      <c r="E52" s="394"/>
      <c r="F52" s="119"/>
      <c r="G52" s="123"/>
      <c r="H52" s="222"/>
      <c r="I52" s="369"/>
      <c r="J52" s="370"/>
      <c r="K52" s="370"/>
      <c r="L52" s="370"/>
      <c r="M52" s="370"/>
      <c r="N52" s="371"/>
      <c r="Q52" s="180"/>
      <c r="R52" s="178">
        <f>IF('学校別参加者数'!T45="","",'学校別参加者数'!T45)</f>
      </c>
    </row>
    <row r="53" spans="1:18" ht="20.25" customHeight="1">
      <c r="A53" s="267">
        <v>7</v>
      </c>
      <c r="B53" s="408"/>
      <c r="C53" s="241"/>
      <c r="D53" s="381"/>
      <c r="E53" s="382"/>
      <c r="F53" s="120"/>
      <c r="G53" s="124"/>
      <c r="H53" s="222"/>
      <c r="I53" s="245"/>
      <c r="J53" s="375"/>
      <c r="K53" s="376"/>
      <c r="L53" s="218"/>
      <c r="M53" s="218"/>
      <c r="N53" s="225"/>
      <c r="Q53" s="180"/>
      <c r="R53" s="178">
        <f>IF('学校別参加者数'!T46="","",'学校別参加者数'!T46)</f>
      </c>
    </row>
    <row r="54" spans="1:18" ht="20.25" customHeight="1" thickBot="1">
      <c r="A54" s="267">
        <v>8</v>
      </c>
      <c r="B54" s="409"/>
      <c r="C54" s="243"/>
      <c r="D54" s="383"/>
      <c r="E54" s="384"/>
      <c r="F54" s="121"/>
      <c r="G54" s="125"/>
      <c r="H54" s="223"/>
      <c r="I54" s="372"/>
      <c r="J54" s="373"/>
      <c r="K54" s="373"/>
      <c r="L54" s="373"/>
      <c r="M54" s="373"/>
      <c r="N54" s="374"/>
      <c r="Q54" s="180"/>
      <c r="R54" s="181">
        <f>IF('学校別参加者数'!T47="","",'学校別参加者数'!T47)</f>
      </c>
    </row>
    <row r="55" spans="1:18" ht="20.25" customHeight="1">
      <c r="A55" s="267">
        <v>1</v>
      </c>
      <c r="B55" s="407" t="s">
        <v>88</v>
      </c>
      <c r="C55" s="240"/>
      <c r="D55" s="379"/>
      <c r="E55" s="380"/>
      <c r="F55" s="118"/>
      <c r="G55" s="122"/>
      <c r="H55" s="221"/>
      <c r="I55" s="244"/>
      <c r="J55" s="377"/>
      <c r="K55" s="378"/>
      <c r="L55" s="45"/>
      <c r="M55" s="45"/>
      <c r="N55" s="224"/>
      <c r="Q55" s="180"/>
      <c r="R55" s="180"/>
    </row>
    <row r="56" spans="1:14" ht="20.25" customHeight="1">
      <c r="A56" s="267">
        <v>2</v>
      </c>
      <c r="B56" s="408"/>
      <c r="C56" s="241"/>
      <c r="D56" s="381"/>
      <c r="E56" s="382"/>
      <c r="F56" s="120"/>
      <c r="G56" s="124"/>
      <c r="H56" s="222"/>
      <c r="I56" s="369"/>
      <c r="J56" s="370"/>
      <c r="K56" s="370"/>
      <c r="L56" s="370"/>
      <c r="M56" s="370"/>
      <c r="N56" s="371"/>
    </row>
    <row r="57" spans="1:14" ht="20.25" customHeight="1">
      <c r="A57" s="267">
        <v>3</v>
      </c>
      <c r="B57" s="408"/>
      <c r="C57" s="241"/>
      <c r="D57" s="381"/>
      <c r="E57" s="382"/>
      <c r="F57" s="120"/>
      <c r="G57" s="124"/>
      <c r="H57" s="222"/>
      <c r="I57" s="245"/>
      <c r="J57" s="375"/>
      <c r="K57" s="376"/>
      <c r="L57" s="218"/>
      <c r="M57" s="218"/>
      <c r="N57" s="225"/>
    </row>
    <row r="58" spans="1:14" ht="20.25" customHeight="1">
      <c r="A58" s="267">
        <v>4</v>
      </c>
      <c r="B58" s="408"/>
      <c r="C58" s="242"/>
      <c r="D58" s="393"/>
      <c r="E58" s="394"/>
      <c r="F58" s="119"/>
      <c r="G58" s="123"/>
      <c r="H58" s="222"/>
      <c r="I58" s="369"/>
      <c r="J58" s="370"/>
      <c r="K58" s="370"/>
      <c r="L58" s="370"/>
      <c r="M58" s="370"/>
      <c r="N58" s="371"/>
    </row>
    <row r="59" spans="1:14" ht="20.25" customHeight="1">
      <c r="A59" s="267">
        <v>5</v>
      </c>
      <c r="B59" s="408"/>
      <c r="C59" s="241"/>
      <c r="D59" s="381"/>
      <c r="E59" s="382"/>
      <c r="F59" s="120"/>
      <c r="G59" s="124"/>
      <c r="H59" s="222"/>
      <c r="I59" s="245"/>
      <c r="J59" s="375"/>
      <c r="K59" s="376"/>
      <c r="L59" s="218"/>
      <c r="M59" s="218"/>
      <c r="N59" s="225"/>
    </row>
    <row r="60" spans="1:14" ht="20.25" customHeight="1">
      <c r="A60" s="267">
        <v>6</v>
      </c>
      <c r="B60" s="408"/>
      <c r="C60" s="242"/>
      <c r="D60" s="393"/>
      <c r="E60" s="394"/>
      <c r="F60" s="119"/>
      <c r="G60" s="123"/>
      <c r="H60" s="222"/>
      <c r="I60" s="369"/>
      <c r="J60" s="370"/>
      <c r="K60" s="370"/>
      <c r="L60" s="370"/>
      <c r="M60" s="370"/>
      <c r="N60" s="371"/>
    </row>
    <row r="61" spans="1:14" ht="20.25" customHeight="1">
      <c r="A61" s="267">
        <v>7</v>
      </c>
      <c r="B61" s="408"/>
      <c r="C61" s="241"/>
      <c r="D61" s="381"/>
      <c r="E61" s="382"/>
      <c r="F61" s="120"/>
      <c r="G61" s="124"/>
      <c r="H61" s="222"/>
      <c r="I61" s="245"/>
      <c r="J61" s="375"/>
      <c r="K61" s="376"/>
      <c r="L61" s="218"/>
      <c r="M61" s="218"/>
      <c r="N61" s="225"/>
    </row>
    <row r="62" spans="1:14" ht="20.25" customHeight="1" thickBot="1">
      <c r="A62" s="267">
        <v>8</v>
      </c>
      <c r="B62" s="409"/>
      <c r="C62" s="243"/>
      <c r="D62" s="383"/>
      <c r="E62" s="384"/>
      <c r="F62" s="121"/>
      <c r="G62" s="125"/>
      <c r="H62" s="223"/>
      <c r="I62" s="369"/>
      <c r="J62" s="370"/>
      <c r="K62" s="370"/>
      <c r="L62" s="370"/>
      <c r="M62" s="370"/>
      <c r="N62" s="371"/>
    </row>
    <row r="63" spans="1:14" ht="20.25" customHeight="1">
      <c r="A63" s="267">
        <v>1</v>
      </c>
      <c r="B63" s="407" t="s">
        <v>89</v>
      </c>
      <c r="C63" s="240"/>
      <c r="D63" s="379"/>
      <c r="E63" s="380"/>
      <c r="F63" s="118"/>
      <c r="G63" s="122"/>
      <c r="H63" s="221"/>
      <c r="I63" s="244"/>
      <c r="J63" s="377"/>
      <c r="K63" s="378"/>
      <c r="L63" s="45"/>
      <c r="M63" s="45"/>
      <c r="N63" s="224"/>
    </row>
    <row r="64" spans="1:14" ht="20.25" customHeight="1">
      <c r="A64" s="267">
        <v>2</v>
      </c>
      <c r="B64" s="408"/>
      <c r="C64" s="241"/>
      <c r="D64" s="381"/>
      <c r="E64" s="382"/>
      <c r="F64" s="120"/>
      <c r="G64" s="124"/>
      <c r="H64" s="222"/>
      <c r="I64" s="369"/>
      <c r="J64" s="370"/>
      <c r="K64" s="370"/>
      <c r="L64" s="370"/>
      <c r="M64" s="370"/>
      <c r="N64" s="371"/>
    </row>
    <row r="65" spans="1:14" ht="20.25" customHeight="1">
      <c r="A65" s="267">
        <v>3</v>
      </c>
      <c r="B65" s="408"/>
      <c r="C65" s="241"/>
      <c r="D65" s="381"/>
      <c r="E65" s="382"/>
      <c r="F65" s="120"/>
      <c r="G65" s="124"/>
      <c r="H65" s="222"/>
      <c r="I65" s="245"/>
      <c r="J65" s="375"/>
      <c r="K65" s="376"/>
      <c r="L65" s="218"/>
      <c r="M65" s="218"/>
      <c r="N65" s="225"/>
    </row>
    <row r="66" spans="1:14" ht="20.25" customHeight="1">
      <c r="A66" s="267">
        <v>4</v>
      </c>
      <c r="B66" s="408"/>
      <c r="C66" s="242"/>
      <c r="D66" s="393"/>
      <c r="E66" s="394"/>
      <c r="F66" s="119"/>
      <c r="G66" s="123"/>
      <c r="H66" s="222"/>
      <c r="I66" s="369"/>
      <c r="J66" s="370"/>
      <c r="K66" s="370"/>
      <c r="L66" s="370"/>
      <c r="M66" s="370"/>
      <c r="N66" s="371"/>
    </row>
    <row r="67" spans="1:14" ht="20.25" customHeight="1">
      <c r="A67" s="267">
        <v>5</v>
      </c>
      <c r="B67" s="408"/>
      <c r="C67" s="241"/>
      <c r="D67" s="381"/>
      <c r="E67" s="382"/>
      <c r="F67" s="120"/>
      <c r="G67" s="124"/>
      <c r="H67" s="222"/>
      <c r="I67" s="245"/>
      <c r="J67" s="375"/>
      <c r="K67" s="376"/>
      <c r="L67" s="218"/>
      <c r="M67" s="218"/>
      <c r="N67" s="225"/>
    </row>
    <row r="68" spans="1:14" ht="20.25" customHeight="1">
      <c r="A68" s="267">
        <v>6</v>
      </c>
      <c r="B68" s="408"/>
      <c r="C68" s="242"/>
      <c r="D68" s="393"/>
      <c r="E68" s="394"/>
      <c r="F68" s="119"/>
      <c r="G68" s="123"/>
      <c r="H68" s="222"/>
      <c r="I68" s="369"/>
      <c r="J68" s="370"/>
      <c r="K68" s="370"/>
      <c r="L68" s="370"/>
      <c r="M68" s="370"/>
      <c r="N68" s="371"/>
    </row>
    <row r="69" spans="1:14" ht="20.25" customHeight="1">
      <c r="A69" s="267">
        <v>7</v>
      </c>
      <c r="B69" s="408"/>
      <c r="C69" s="241"/>
      <c r="D69" s="381"/>
      <c r="E69" s="382"/>
      <c r="F69" s="120"/>
      <c r="G69" s="124"/>
      <c r="H69" s="222"/>
      <c r="I69" s="245"/>
      <c r="J69" s="375"/>
      <c r="K69" s="376"/>
      <c r="L69" s="218"/>
      <c r="M69" s="218"/>
      <c r="N69" s="225"/>
    </row>
    <row r="70" spans="1:14" ht="20.25" customHeight="1" thickBot="1">
      <c r="A70" s="267">
        <v>8</v>
      </c>
      <c r="B70" s="409"/>
      <c r="C70" s="243"/>
      <c r="D70" s="383"/>
      <c r="E70" s="384"/>
      <c r="F70" s="121"/>
      <c r="G70" s="125"/>
      <c r="H70" s="223"/>
      <c r="I70" s="369"/>
      <c r="J70" s="370"/>
      <c r="K70" s="370"/>
      <c r="L70" s="370"/>
      <c r="M70" s="370"/>
      <c r="N70" s="371"/>
    </row>
    <row r="71" spans="1:14" ht="20.25" customHeight="1">
      <c r="A71" s="267">
        <v>1</v>
      </c>
      <c r="B71" s="407" t="s">
        <v>90</v>
      </c>
      <c r="C71" s="240"/>
      <c r="D71" s="379"/>
      <c r="E71" s="380"/>
      <c r="F71" s="118"/>
      <c r="G71" s="122"/>
      <c r="H71" s="221"/>
      <c r="I71" s="244"/>
      <c r="J71" s="377"/>
      <c r="K71" s="378"/>
      <c r="L71" s="45"/>
      <c r="M71" s="45"/>
      <c r="N71" s="224"/>
    </row>
    <row r="72" spans="1:14" ht="20.25" customHeight="1">
      <c r="A72" s="267">
        <v>2</v>
      </c>
      <c r="B72" s="408"/>
      <c r="C72" s="241"/>
      <c r="D72" s="381"/>
      <c r="E72" s="382"/>
      <c r="F72" s="120"/>
      <c r="G72" s="124"/>
      <c r="H72" s="222"/>
      <c r="I72" s="369"/>
      <c r="J72" s="370"/>
      <c r="K72" s="370"/>
      <c r="L72" s="370"/>
      <c r="M72" s="370"/>
      <c r="N72" s="371"/>
    </row>
    <row r="73" spans="1:14" ht="20.25" customHeight="1">
      <c r="A73" s="267">
        <v>3</v>
      </c>
      <c r="B73" s="408"/>
      <c r="C73" s="241"/>
      <c r="D73" s="381"/>
      <c r="E73" s="382"/>
      <c r="F73" s="120"/>
      <c r="G73" s="124"/>
      <c r="H73" s="222"/>
      <c r="I73" s="245"/>
      <c r="J73" s="375"/>
      <c r="K73" s="376"/>
      <c r="L73" s="218"/>
      <c r="M73" s="218"/>
      <c r="N73" s="225"/>
    </row>
    <row r="74" spans="1:14" ht="20.25" customHeight="1">
      <c r="A74" s="267">
        <v>4</v>
      </c>
      <c r="B74" s="408"/>
      <c r="C74" s="242"/>
      <c r="D74" s="393"/>
      <c r="E74" s="394"/>
      <c r="F74" s="119"/>
      <c r="G74" s="123"/>
      <c r="H74" s="222"/>
      <c r="I74" s="369"/>
      <c r="J74" s="370"/>
      <c r="K74" s="370"/>
      <c r="L74" s="370"/>
      <c r="M74" s="370"/>
      <c r="N74" s="371"/>
    </row>
    <row r="75" spans="1:14" ht="20.25" customHeight="1">
      <c r="A75" s="267">
        <v>5</v>
      </c>
      <c r="B75" s="408"/>
      <c r="C75" s="241"/>
      <c r="D75" s="381"/>
      <c r="E75" s="382"/>
      <c r="F75" s="120"/>
      <c r="G75" s="124"/>
      <c r="H75" s="222"/>
      <c r="I75" s="245"/>
      <c r="J75" s="375"/>
      <c r="K75" s="376"/>
      <c r="L75" s="218"/>
      <c r="M75" s="218"/>
      <c r="N75" s="225"/>
    </row>
    <row r="76" spans="1:14" ht="20.25" customHeight="1">
      <c r="A76" s="267">
        <v>6</v>
      </c>
      <c r="B76" s="408"/>
      <c r="C76" s="242"/>
      <c r="D76" s="393"/>
      <c r="E76" s="394"/>
      <c r="F76" s="119"/>
      <c r="G76" s="123"/>
      <c r="H76" s="222"/>
      <c r="I76" s="369"/>
      <c r="J76" s="370"/>
      <c r="K76" s="370"/>
      <c r="L76" s="370"/>
      <c r="M76" s="370"/>
      <c r="N76" s="371"/>
    </row>
    <row r="77" spans="1:14" ht="20.25" customHeight="1">
      <c r="A77" s="267">
        <v>7</v>
      </c>
      <c r="B77" s="408"/>
      <c r="C77" s="241"/>
      <c r="D77" s="381"/>
      <c r="E77" s="382"/>
      <c r="F77" s="120"/>
      <c r="G77" s="124"/>
      <c r="H77" s="222"/>
      <c r="I77" s="245"/>
      <c r="J77" s="375"/>
      <c r="K77" s="376"/>
      <c r="L77" s="218"/>
      <c r="M77" s="218"/>
      <c r="N77" s="225"/>
    </row>
    <row r="78" spans="1:14" ht="20.25" customHeight="1" thickBot="1">
      <c r="A78" s="267">
        <v>8</v>
      </c>
      <c r="B78" s="409"/>
      <c r="C78" s="243"/>
      <c r="D78" s="383"/>
      <c r="E78" s="384"/>
      <c r="F78" s="121"/>
      <c r="G78" s="125"/>
      <c r="H78" s="223"/>
      <c r="I78" s="369"/>
      <c r="J78" s="370"/>
      <c r="K78" s="370"/>
      <c r="L78" s="370"/>
      <c r="M78" s="370"/>
      <c r="N78" s="371"/>
    </row>
    <row r="79" spans="1:14" ht="20.25" customHeight="1">
      <c r="A79" s="267">
        <v>1</v>
      </c>
      <c r="B79" s="410" t="s">
        <v>92</v>
      </c>
      <c r="C79" s="240"/>
      <c r="D79" s="379"/>
      <c r="E79" s="380"/>
      <c r="F79" s="118"/>
      <c r="G79" s="122"/>
      <c r="H79" s="221"/>
      <c r="I79" s="244"/>
      <c r="J79" s="377"/>
      <c r="K79" s="378"/>
      <c r="L79" s="45"/>
      <c r="M79" s="45"/>
      <c r="N79" s="224"/>
    </row>
    <row r="80" spans="1:14" ht="20.25" customHeight="1">
      <c r="A80" s="267">
        <v>2</v>
      </c>
      <c r="B80" s="411"/>
      <c r="C80" s="241"/>
      <c r="D80" s="381"/>
      <c r="E80" s="382"/>
      <c r="F80" s="120"/>
      <c r="G80" s="124"/>
      <c r="H80" s="222"/>
      <c r="I80" s="369"/>
      <c r="J80" s="370"/>
      <c r="K80" s="370"/>
      <c r="L80" s="370"/>
      <c r="M80" s="370"/>
      <c r="N80" s="371"/>
    </row>
    <row r="81" spans="1:14" ht="20.25" customHeight="1">
      <c r="A81" s="267">
        <v>3</v>
      </c>
      <c r="B81" s="411"/>
      <c r="C81" s="241"/>
      <c r="D81" s="381"/>
      <c r="E81" s="382"/>
      <c r="F81" s="120"/>
      <c r="G81" s="124"/>
      <c r="H81" s="222"/>
      <c r="I81" s="245"/>
      <c r="J81" s="375"/>
      <c r="K81" s="376"/>
      <c r="L81" s="218"/>
      <c r="M81" s="218"/>
      <c r="N81" s="225"/>
    </row>
    <row r="82" spans="1:14" ht="20.25" customHeight="1">
      <c r="A82" s="267">
        <v>4</v>
      </c>
      <c r="B82" s="411"/>
      <c r="C82" s="242"/>
      <c r="D82" s="393"/>
      <c r="E82" s="394"/>
      <c r="F82" s="119"/>
      <c r="G82" s="123"/>
      <c r="H82" s="222"/>
      <c r="I82" s="369"/>
      <c r="J82" s="370"/>
      <c r="K82" s="370"/>
      <c r="L82" s="370"/>
      <c r="M82" s="370"/>
      <c r="N82" s="371"/>
    </row>
    <row r="83" spans="1:14" ht="20.25" customHeight="1">
      <c r="A83" s="267">
        <v>5</v>
      </c>
      <c r="B83" s="411"/>
      <c r="C83" s="241"/>
      <c r="D83" s="381"/>
      <c r="E83" s="382"/>
      <c r="F83" s="120"/>
      <c r="G83" s="124"/>
      <c r="H83" s="222"/>
      <c r="I83" s="245"/>
      <c r="J83" s="375"/>
      <c r="K83" s="376"/>
      <c r="L83" s="218"/>
      <c r="M83" s="218"/>
      <c r="N83" s="225"/>
    </row>
    <row r="84" spans="1:14" ht="20.25" customHeight="1">
      <c r="A84" s="267">
        <v>6</v>
      </c>
      <c r="B84" s="411"/>
      <c r="C84" s="242"/>
      <c r="D84" s="393"/>
      <c r="E84" s="394"/>
      <c r="F84" s="119"/>
      <c r="G84" s="123"/>
      <c r="H84" s="222"/>
      <c r="I84" s="369"/>
      <c r="J84" s="370"/>
      <c r="K84" s="370"/>
      <c r="L84" s="370"/>
      <c r="M84" s="370"/>
      <c r="N84" s="371"/>
    </row>
    <row r="85" spans="1:14" ht="20.25" customHeight="1">
      <c r="A85" s="267">
        <v>7</v>
      </c>
      <c r="B85" s="411"/>
      <c r="C85" s="241"/>
      <c r="D85" s="381"/>
      <c r="E85" s="382"/>
      <c r="F85" s="120"/>
      <c r="G85" s="124"/>
      <c r="H85" s="222"/>
      <c r="I85" s="245"/>
      <c r="J85" s="375"/>
      <c r="K85" s="376"/>
      <c r="L85" s="218"/>
      <c r="M85" s="218"/>
      <c r="N85" s="225"/>
    </row>
    <row r="86" spans="1:14" ht="20.25" customHeight="1" thickBot="1">
      <c r="A86" s="267">
        <v>8</v>
      </c>
      <c r="B86" s="412"/>
      <c r="C86" s="243"/>
      <c r="D86" s="383"/>
      <c r="E86" s="384"/>
      <c r="F86" s="121"/>
      <c r="G86" s="125"/>
      <c r="H86" s="223"/>
      <c r="I86" s="369"/>
      <c r="J86" s="370"/>
      <c r="K86" s="370"/>
      <c r="L86" s="370"/>
      <c r="M86" s="370"/>
      <c r="N86" s="371"/>
    </row>
    <row r="87" spans="1:14" ht="20.25" customHeight="1">
      <c r="A87" s="267">
        <v>1</v>
      </c>
      <c r="B87" s="410" t="s">
        <v>91</v>
      </c>
      <c r="C87" s="240"/>
      <c r="D87" s="379"/>
      <c r="E87" s="380"/>
      <c r="F87" s="118"/>
      <c r="G87" s="122"/>
      <c r="H87" s="221"/>
      <c r="I87" s="244"/>
      <c r="J87" s="377"/>
      <c r="K87" s="378"/>
      <c r="L87" s="45"/>
      <c r="M87" s="45"/>
      <c r="N87" s="224"/>
    </row>
    <row r="88" spans="1:14" ht="20.25" customHeight="1">
      <c r="A88" s="267">
        <v>2</v>
      </c>
      <c r="B88" s="411"/>
      <c r="C88" s="241"/>
      <c r="D88" s="381"/>
      <c r="E88" s="382"/>
      <c r="F88" s="120"/>
      <c r="G88" s="124"/>
      <c r="H88" s="222"/>
      <c r="I88" s="369"/>
      <c r="J88" s="370"/>
      <c r="K88" s="370"/>
      <c r="L88" s="370"/>
      <c r="M88" s="370"/>
      <c r="N88" s="371"/>
    </row>
    <row r="89" spans="1:14" ht="20.25" customHeight="1">
      <c r="A89" s="267">
        <v>3</v>
      </c>
      <c r="B89" s="411"/>
      <c r="C89" s="241"/>
      <c r="D89" s="381"/>
      <c r="E89" s="382"/>
      <c r="F89" s="120"/>
      <c r="G89" s="124"/>
      <c r="H89" s="222"/>
      <c r="I89" s="245"/>
      <c r="J89" s="375"/>
      <c r="K89" s="376"/>
      <c r="L89" s="218"/>
      <c r="M89" s="218"/>
      <c r="N89" s="225"/>
    </row>
    <row r="90" spans="1:14" ht="20.25" customHeight="1">
      <c r="A90" s="267">
        <v>4</v>
      </c>
      <c r="B90" s="411"/>
      <c r="C90" s="242"/>
      <c r="D90" s="393"/>
      <c r="E90" s="394"/>
      <c r="F90" s="119"/>
      <c r="G90" s="123"/>
      <c r="H90" s="222"/>
      <c r="I90" s="369"/>
      <c r="J90" s="370"/>
      <c r="K90" s="370"/>
      <c r="L90" s="370"/>
      <c r="M90" s="370"/>
      <c r="N90" s="371"/>
    </row>
    <row r="91" spans="1:14" ht="20.25" customHeight="1">
      <c r="A91" s="267">
        <v>5</v>
      </c>
      <c r="B91" s="411"/>
      <c r="C91" s="241"/>
      <c r="D91" s="381"/>
      <c r="E91" s="382"/>
      <c r="F91" s="120"/>
      <c r="G91" s="124"/>
      <c r="H91" s="222"/>
      <c r="I91" s="245"/>
      <c r="J91" s="375"/>
      <c r="K91" s="376"/>
      <c r="L91" s="218"/>
      <c r="M91" s="218"/>
      <c r="N91" s="225"/>
    </row>
    <row r="92" spans="1:14" ht="20.25" customHeight="1">
      <c r="A92" s="267">
        <v>6</v>
      </c>
      <c r="B92" s="411"/>
      <c r="C92" s="242"/>
      <c r="D92" s="393"/>
      <c r="E92" s="394"/>
      <c r="F92" s="119"/>
      <c r="G92" s="123"/>
      <c r="H92" s="222"/>
      <c r="I92" s="369"/>
      <c r="J92" s="370"/>
      <c r="K92" s="370"/>
      <c r="L92" s="370"/>
      <c r="M92" s="370"/>
      <c r="N92" s="371"/>
    </row>
    <row r="93" spans="1:14" ht="20.25" customHeight="1">
      <c r="A93" s="267">
        <v>7</v>
      </c>
      <c r="B93" s="411"/>
      <c r="C93" s="241"/>
      <c r="D93" s="381"/>
      <c r="E93" s="382"/>
      <c r="F93" s="120"/>
      <c r="G93" s="124"/>
      <c r="H93" s="222"/>
      <c r="I93" s="245"/>
      <c r="J93" s="375"/>
      <c r="K93" s="376"/>
      <c r="L93" s="218"/>
      <c r="M93" s="218"/>
      <c r="N93" s="225"/>
    </row>
    <row r="94" spans="1:14" ht="20.25" customHeight="1" thickBot="1">
      <c r="A94" s="267">
        <v>8</v>
      </c>
      <c r="B94" s="412"/>
      <c r="C94" s="243"/>
      <c r="D94" s="383"/>
      <c r="E94" s="384"/>
      <c r="F94" s="121"/>
      <c r="G94" s="125"/>
      <c r="H94" s="223"/>
      <c r="I94" s="372"/>
      <c r="J94" s="373"/>
      <c r="K94" s="373"/>
      <c r="L94" s="373"/>
      <c r="M94" s="373"/>
      <c r="N94" s="374"/>
    </row>
    <row r="95" spans="1:14" ht="20.25" customHeight="1">
      <c r="A95" s="267">
        <v>1</v>
      </c>
      <c r="B95" s="407" t="s">
        <v>40</v>
      </c>
      <c r="C95" s="240"/>
      <c r="D95" s="379"/>
      <c r="E95" s="380"/>
      <c r="F95" s="118"/>
      <c r="G95" s="122"/>
      <c r="H95" s="216"/>
      <c r="I95" s="244"/>
      <c r="J95" s="377"/>
      <c r="K95" s="378"/>
      <c r="L95" s="45"/>
      <c r="M95" s="45"/>
      <c r="N95" s="220"/>
    </row>
    <row r="96" spans="1:14" ht="20.25" customHeight="1">
      <c r="A96" s="267">
        <v>2</v>
      </c>
      <c r="B96" s="408"/>
      <c r="C96" s="241"/>
      <c r="D96" s="381"/>
      <c r="E96" s="382"/>
      <c r="F96" s="120"/>
      <c r="G96" s="124"/>
      <c r="H96" s="215"/>
      <c r="I96" s="369"/>
      <c r="J96" s="370"/>
      <c r="K96" s="370"/>
      <c r="L96" s="370"/>
      <c r="M96" s="370"/>
      <c r="N96" s="371"/>
    </row>
    <row r="97" spans="1:14" ht="20.25" customHeight="1">
      <c r="A97" s="267">
        <v>3</v>
      </c>
      <c r="B97" s="408"/>
      <c r="C97" s="241"/>
      <c r="D97" s="381"/>
      <c r="E97" s="382"/>
      <c r="F97" s="120"/>
      <c r="G97" s="124"/>
      <c r="H97" s="215"/>
      <c r="I97" s="245"/>
      <c r="J97" s="375"/>
      <c r="K97" s="376"/>
      <c r="L97" s="218"/>
      <c r="M97" s="218"/>
      <c r="N97" s="219"/>
    </row>
    <row r="98" spans="1:14" ht="20.25" customHeight="1">
      <c r="A98" s="267">
        <v>4</v>
      </c>
      <c r="B98" s="408"/>
      <c r="C98" s="242"/>
      <c r="D98" s="393"/>
      <c r="E98" s="394"/>
      <c r="F98" s="119"/>
      <c r="G98" s="123"/>
      <c r="H98" s="215"/>
      <c r="I98" s="369"/>
      <c r="J98" s="370"/>
      <c r="K98" s="370"/>
      <c r="L98" s="370"/>
      <c r="M98" s="370"/>
      <c r="N98" s="371"/>
    </row>
    <row r="99" spans="1:14" ht="20.25" customHeight="1">
      <c r="A99" s="267">
        <v>5</v>
      </c>
      <c r="B99" s="408"/>
      <c r="C99" s="241"/>
      <c r="D99" s="381"/>
      <c r="E99" s="382"/>
      <c r="F99" s="120"/>
      <c r="G99" s="124"/>
      <c r="H99" s="215"/>
      <c r="I99" s="245"/>
      <c r="J99" s="375"/>
      <c r="K99" s="376"/>
      <c r="L99" s="218"/>
      <c r="M99" s="218"/>
      <c r="N99" s="219"/>
    </row>
    <row r="100" spans="1:14" ht="20.25" customHeight="1">
      <c r="A100" s="267">
        <v>6</v>
      </c>
      <c r="B100" s="408"/>
      <c r="C100" s="242"/>
      <c r="D100" s="393"/>
      <c r="E100" s="394"/>
      <c r="F100" s="119"/>
      <c r="G100" s="123"/>
      <c r="H100" s="215"/>
      <c r="I100" s="369"/>
      <c r="J100" s="370"/>
      <c r="K100" s="370"/>
      <c r="L100" s="370"/>
      <c r="M100" s="370"/>
      <c r="N100" s="371"/>
    </row>
    <row r="101" spans="1:14" ht="20.25" customHeight="1">
      <c r="A101" s="267">
        <v>7</v>
      </c>
      <c r="B101" s="408"/>
      <c r="C101" s="241"/>
      <c r="D101" s="381"/>
      <c r="E101" s="382"/>
      <c r="F101" s="120"/>
      <c r="G101" s="124"/>
      <c r="H101" s="215"/>
      <c r="I101" s="245"/>
      <c r="J101" s="375"/>
      <c r="K101" s="376"/>
      <c r="L101" s="218"/>
      <c r="M101" s="218"/>
      <c r="N101" s="219"/>
    </row>
    <row r="102" spans="1:14" ht="20.25" customHeight="1" thickBot="1">
      <c r="A102" s="267">
        <v>8</v>
      </c>
      <c r="B102" s="409"/>
      <c r="C102" s="243"/>
      <c r="D102" s="383"/>
      <c r="E102" s="384"/>
      <c r="F102" s="121"/>
      <c r="G102" s="125"/>
      <c r="H102" s="217"/>
      <c r="I102" s="369"/>
      <c r="J102" s="370"/>
      <c r="K102" s="370"/>
      <c r="L102" s="370"/>
      <c r="M102" s="370"/>
      <c r="N102" s="371"/>
    </row>
    <row r="103" spans="1:14" ht="20.25" customHeight="1">
      <c r="A103" s="267">
        <v>1</v>
      </c>
      <c r="B103" s="407" t="s">
        <v>41</v>
      </c>
      <c r="C103" s="240"/>
      <c r="D103" s="379"/>
      <c r="E103" s="380"/>
      <c r="F103" s="118"/>
      <c r="G103" s="122"/>
      <c r="H103" s="216"/>
      <c r="I103" s="244"/>
      <c r="J103" s="377"/>
      <c r="K103" s="378"/>
      <c r="L103" s="45"/>
      <c r="M103" s="45"/>
      <c r="N103" s="220"/>
    </row>
    <row r="104" spans="1:14" ht="20.25" customHeight="1">
      <c r="A104" s="267">
        <v>2</v>
      </c>
      <c r="B104" s="408"/>
      <c r="C104" s="241"/>
      <c r="D104" s="381"/>
      <c r="E104" s="382"/>
      <c r="F104" s="120"/>
      <c r="G104" s="124"/>
      <c r="H104" s="215"/>
      <c r="I104" s="369"/>
      <c r="J104" s="370"/>
      <c r="K104" s="370"/>
      <c r="L104" s="370"/>
      <c r="M104" s="370"/>
      <c r="N104" s="371"/>
    </row>
    <row r="105" spans="1:14" ht="20.25" customHeight="1">
      <c r="A105" s="267">
        <v>3</v>
      </c>
      <c r="B105" s="408"/>
      <c r="C105" s="241"/>
      <c r="D105" s="381"/>
      <c r="E105" s="382"/>
      <c r="F105" s="120"/>
      <c r="G105" s="124"/>
      <c r="H105" s="215"/>
      <c r="I105" s="245"/>
      <c r="J105" s="375"/>
      <c r="K105" s="376"/>
      <c r="L105" s="218"/>
      <c r="M105" s="218"/>
      <c r="N105" s="219"/>
    </row>
    <row r="106" spans="1:14" ht="20.25" customHeight="1">
      <c r="A106" s="267">
        <v>4</v>
      </c>
      <c r="B106" s="408"/>
      <c r="C106" s="242"/>
      <c r="D106" s="393"/>
      <c r="E106" s="394"/>
      <c r="F106" s="119"/>
      <c r="G106" s="123"/>
      <c r="H106" s="215"/>
      <c r="I106" s="369"/>
      <c r="J106" s="370"/>
      <c r="K106" s="370"/>
      <c r="L106" s="370"/>
      <c r="M106" s="370"/>
      <c r="N106" s="371"/>
    </row>
    <row r="107" spans="1:14" ht="20.25" customHeight="1">
      <c r="A107" s="267">
        <v>5</v>
      </c>
      <c r="B107" s="408"/>
      <c r="C107" s="241"/>
      <c r="D107" s="381"/>
      <c r="E107" s="382"/>
      <c r="F107" s="120"/>
      <c r="G107" s="124"/>
      <c r="H107" s="215"/>
      <c r="I107" s="245"/>
      <c r="J107" s="375"/>
      <c r="K107" s="376"/>
      <c r="L107" s="218"/>
      <c r="M107" s="218"/>
      <c r="N107" s="219"/>
    </row>
    <row r="108" spans="1:14" ht="20.25" customHeight="1">
      <c r="A108" s="267">
        <v>6</v>
      </c>
      <c r="B108" s="408"/>
      <c r="C108" s="242"/>
      <c r="D108" s="393"/>
      <c r="E108" s="394"/>
      <c r="F108" s="119"/>
      <c r="G108" s="123"/>
      <c r="H108" s="215"/>
      <c r="I108" s="369"/>
      <c r="J108" s="370"/>
      <c r="K108" s="370"/>
      <c r="L108" s="370"/>
      <c r="M108" s="370"/>
      <c r="N108" s="371"/>
    </row>
    <row r="109" spans="1:14" ht="20.25" customHeight="1">
      <c r="A109" s="267">
        <v>7</v>
      </c>
      <c r="B109" s="408"/>
      <c r="C109" s="241"/>
      <c r="D109" s="381"/>
      <c r="E109" s="382"/>
      <c r="F109" s="120"/>
      <c r="G109" s="124"/>
      <c r="H109" s="215"/>
      <c r="I109" s="245"/>
      <c r="J109" s="375"/>
      <c r="K109" s="376"/>
      <c r="L109" s="218"/>
      <c r="M109" s="218"/>
      <c r="N109" s="219"/>
    </row>
    <row r="110" spans="1:14" ht="20.25" customHeight="1" thickBot="1">
      <c r="A110" s="267">
        <v>8</v>
      </c>
      <c r="B110" s="409"/>
      <c r="C110" s="243"/>
      <c r="D110" s="383"/>
      <c r="E110" s="384"/>
      <c r="F110" s="121"/>
      <c r="G110" s="125"/>
      <c r="H110" s="217"/>
      <c r="I110" s="369"/>
      <c r="J110" s="370"/>
      <c r="K110" s="370"/>
      <c r="L110" s="370"/>
      <c r="M110" s="370"/>
      <c r="N110" s="371"/>
    </row>
    <row r="111" spans="1:14" ht="20.25" customHeight="1">
      <c r="A111" s="267">
        <v>1</v>
      </c>
      <c r="B111" s="407" t="s">
        <v>42</v>
      </c>
      <c r="C111" s="240"/>
      <c r="D111" s="379"/>
      <c r="E111" s="380"/>
      <c r="F111" s="118"/>
      <c r="G111" s="122"/>
      <c r="H111" s="216"/>
      <c r="I111" s="244"/>
      <c r="J111" s="377"/>
      <c r="K111" s="378"/>
      <c r="L111" s="45"/>
      <c r="M111" s="45"/>
      <c r="N111" s="220"/>
    </row>
    <row r="112" spans="1:14" ht="20.25" customHeight="1">
      <c r="A112" s="267">
        <v>2</v>
      </c>
      <c r="B112" s="408"/>
      <c r="C112" s="241"/>
      <c r="D112" s="381"/>
      <c r="E112" s="382"/>
      <c r="F112" s="120"/>
      <c r="G112" s="124"/>
      <c r="H112" s="215"/>
      <c r="I112" s="369"/>
      <c r="J112" s="370"/>
      <c r="K112" s="370"/>
      <c r="L112" s="370"/>
      <c r="M112" s="370"/>
      <c r="N112" s="371"/>
    </row>
    <row r="113" spans="1:14" ht="20.25" customHeight="1">
      <c r="A113" s="267">
        <v>3</v>
      </c>
      <c r="B113" s="408"/>
      <c r="C113" s="241"/>
      <c r="D113" s="381"/>
      <c r="E113" s="382"/>
      <c r="F113" s="120"/>
      <c r="G113" s="124"/>
      <c r="H113" s="215"/>
      <c r="I113" s="245"/>
      <c r="J113" s="375"/>
      <c r="K113" s="376"/>
      <c r="L113" s="218"/>
      <c r="M113" s="218"/>
      <c r="N113" s="219"/>
    </row>
    <row r="114" spans="1:14" ht="20.25" customHeight="1">
      <c r="A114" s="267">
        <v>4</v>
      </c>
      <c r="B114" s="408"/>
      <c r="C114" s="242"/>
      <c r="D114" s="393"/>
      <c r="E114" s="394"/>
      <c r="F114" s="119"/>
      <c r="G114" s="123"/>
      <c r="H114" s="215"/>
      <c r="I114" s="369"/>
      <c r="J114" s="370"/>
      <c r="K114" s="370"/>
      <c r="L114" s="370"/>
      <c r="M114" s="370"/>
      <c r="N114" s="371"/>
    </row>
    <row r="115" spans="1:14" ht="20.25" customHeight="1">
      <c r="A115" s="267">
        <v>5</v>
      </c>
      <c r="B115" s="408"/>
      <c r="C115" s="241"/>
      <c r="D115" s="381"/>
      <c r="E115" s="382"/>
      <c r="F115" s="120"/>
      <c r="G115" s="124"/>
      <c r="H115" s="215"/>
      <c r="I115" s="245"/>
      <c r="J115" s="375"/>
      <c r="K115" s="376"/>
      <c r="L115" s="218"/>
      <c r="M115" s="218"/>
      <c r="N115" s="219"/>
    </row>
    <row r="116" spans="1:14" ht="20.25" customHeight="1">
      <c r="A116" s="267">
        <v>6</v>
      </c>
      <c r="B116" s="408"/>
      <c r="C116" s="242"/>
      <c r="D116" s="393"/>
      <c r="E116" s="394"/>
      <c r="F116" s="119"/>
      <c r="G116" s="123"/>
      <c r="H116" s="215"/>
      <c r="I116" s="369"/>
      <c r="J116" s="370"/>
      <c r="K116" s="370"/>
      <c r="L116" s="370"/>
      <c r="M116" s="370"/>
      <c r="N116" s="371"/>
    </row>
    <row r="117" spans="1:14" ht="20.25" customHeight="1">
      <c r="A117" s="267">
        <v>7</v>
      </c>
      <c r="B117" s="408"/>
      <c r="C117" s="241"/>
      <c r="D117" s="381"/>
      <c r="E117" s="382"/>
      <c r="F117" s="120"/>
      <c r="G117" s="124"/>
      <c r="H117" s="215"/>
      <c r="I117" s="245"/>
      <c r="J117" s="375"/>
      <c r="K117" s="376"/>
      <c r="L117" s="218"/>
      <c r="M117" s="218"/>
      <c r="N117" s="219"/>
    </row>
    <row r="118" spans="1:14" ht="20.25" customHeight="1" thickBot="1">
      <c r="A118" s="267">
        <v>8</v>
      </c>
      <c r="B118" s="409"/>
      <c r="C118" s="243"/>
      <c r="D118" s="383"/>
      <c r="E118" s="384"/>
      <c r="F118" s="121"/>
      <c r="G118" s="125"/>
      <c r="H118" s="217"/>
      <c r="I118" s="372"/>
      <c r="J118" s="373"/>
      <c r="K118" s="373"/>
      <c r="L118" s="373"/>
      <c r="M118" s="373"/>
      <c r="N118" s="374"/>
    </row>
    <row r="119" spans="1:14" ht="20.25" customHeight="1">
      <c r="A119" s="184"/>
      <c r="B119" s="410" t="s">
        <v>62</v>
      </c>
      <c r="C119" s="246"/>
      <c r="D119" s="229" t="s">
        <v>200</v>
      </c>
      <c r="E119" s="172"/>
      <c r="F119" s="126"/>
      <c r="G119" s="359" t="s">
        <v>331</v>
      </c>
      <c r="H119" s="360"/>
      <c r="I119" s="273"/>
      <c r="J119" s="229" t="s">
        <v>200</v>
      </c>
      <c r="K119" s="172"/>
      <c r="L119" s="126"/>
      <c r="M119" s="359" t="s">
        <v>332</v>
      </c>
      <c r="N119" s="360"/>
    </row>
    <row r="120" spans="1:14" ht="20.25" customHeight="1">
      <c r="A120" s="187"/>
      <c r="B120" s="411"/>
      <c r="C120" s="247"/>
      <c r="D120" s="230" t="s">
        <v>319</v>
      </c>
      <c r="E120" s="173"/>
      <c r="F120" s="127"/>
      <c r="G120" s="268" t="s">
        <v>211</v>
      </c>
      <c r="H120" s="269" t="s">
        <v>328</v>
      </c>
      <c r="I120" s="274"/>
      <c r="J120" s="230" t="s">
        <v>319</v>
      </c>
      <c r="K120" s="173"/>
      <c r="L120" s="127"/>
      <c r="M120" s="268" t="s">
        <v>211</v>
      </c>
      <c r="N120" s="269" t="s">
        <v>328</v>
      </c>
    </row>
    <row r="121" spans="1:14" ht="20.25" customHeight="1">
      <c r="A121" s="187"/>
      <c r="B121" s="411"/>
      <c r="C121" s="247"/>
      <c r="D121" s="230" t="s">
        <v>320</v>
      </c>
      <c r="E121" s="173"/>
      <c r="F121" s="127"/>
      <c r="G121" s="357"/>
      <c r="H121" s="363"/>
      <c r="I121" s="274"/>
      <c r="J121" s="230" t="s">
        <v>320</v>
      </c>
      <c r="K121" s="173"/>
      <c r="L121" s="127"/>
      <c r="M121" s="357"/>
      <c r="N121" s="363"/>
    </row>
    <row r="122" spans="1:14" ht="20.25" customHeight="1">
      <c r="A122" s="187"/>
      <c r="B122" s="411"/>
      <c r="C122" s="248"/>
      <c r="D122" s="231" t="s">
        <v>321</v>
      </c>
      <c r="E122" s="228"/>
      <c r="F122" s="227"/>
      <c r="G122" s="358"/>
      <c r="H122" s="364"/>
      <c r="I122" s="275"/>
      <c r="J122" s="231" t="s">
        <v>321</v>
      </c>
      <c r="K122" s="228"/>
      <c r="L122" s="227"/>
      <c r="M122" s="358"/>
      <c r="N122" s="364"/>
    </row>
    <row r="123" spans="1:14" ht="20.25" customHeight="1">
      <c r="A123" s="187"/>
      <c r="B123" s="411"/>
      <c r="C123" s="247"/>
      <c r="D123" s="230" t="s">
        <v>322</v>
      </c>
      <c r="E123" s="173"/>
      <c r="F123" s="127"/>
      <c r="G123" s="355" t="s">
        <v>194</v>
      </c>
      <c r="H123" s="361"/>
      <c r="I123" s="274"/>
      <c r="J123" s="230" t="s">
        <v>322</v>
      </c>
      <c r="K123" s="173"/>
      <c r="L123" s="127"/>
      <c r="M123" s="355" t="s">
        <v>194</v>
      </c>
      <c r="N123" s="361"/>
    </row>
    <row r="124" spans="1:14" ht="20.25" customHeight="1" thickBot="1">
      <c r="A124" s="187"/>
      <c r="B124" s="411"/>
      <c r="C124" s="249"/>
      <c r="D124" s="232" t="s">
        <v>323</v>
      </c>
      <c r="E124" s="174"/>
      <c r="F124" s="128"/>
      <c r="G124" s="356"/>
      <c r="H124" s="362"/>
      <c r="I124" s="276"/>
      <c r="J124" s="232" t="s">
        <v>323</v>
      </c>
      <c r="K124" s="174"/>
      <c r="L124" s="128"/>
      <c r="M124" s="356"/>
      <c r="N124" s="362"/>
    </row>
    <row r="125" spans="1:14" ht="20.25" customHeight="1">
      <c r="A125" s="187"/>
      <c r="B125" s="411"/>
      <c r="C125" s="246"/>
      <c r="D125" s="229" t="s">
        <v>200</v>
      </c>
      <c r="E125" s="172"/>
      <c r="F125" s="126"/>
      <c r="G125" s="359" t="s">
        <v>333</v>
      </c>
      <c r="H125" s="360"/>
      <c r="I125" s="273"/>
      <c r="J125" s="229" t="s">
        <v>200</v>
      </c>
      <c r="K125" s="172"/>
      <c r="L125" s="126"/>
      <c r="M125" s="359" t="s">
        <v>334</v>
      </c>
      <c r="N125" s="360"/>
    </row>
    <row r="126" spans="1:14" ht="20.25" customHeight="1">
      <c r="A126" s="187"/>
      <c r="B126" s="411"/>
      <c r="C126" s="247"/>
      <c r="D126" s="230" t="s">
        <v>319</v>
      </c>
      <c r="E126" s="173"/>
      <c r="F126" s="127"/>
      <c r="G126" s="268" t="s">
        <v>211</v>
      </c>
      <c r="H126" s="269" t="s">
        <v>328</v>
      </c>
      <c r="I126" s="274"/>
      <c r="J126" s="230" t="s">
        <v>319</v>
      </c>
      <c r="K126" s="173"/>
      <c r="L126" s="127"/>
      <c r="M126" s="268" t="s">
        <v>211</v>
      </c>
      <c r="N126" s="269" t="s">
        <v>328</v>
      </c>
    </row>
    <row r="127" spans="1:14" ht="20.25" customHeight="1">
      <c r="A127" s="187"/>
      <c r="B127" s="411"/>
      <c r="C127" s="247"/>
      <c r="D127" s="230" t="s">
        <v>320</v>
      </c>
      <c r="E127" s="173"/>
      <c r="F127" s="127"/>
      <c r="G127" s="357"/>
      <c r="H127" s="363"/>
      <c r="I127" s="274"/>
      <c r="J127" s="230" t="s">
        <v>320</v>
      </c>
      <c r="K127" s="173"/>
      <c r="L127" s="127"/>
      <c r="M127" s="357"/>
      <c r="N127" s="363"/>
    </row>
    <row r="128" spans="1:14" ht="20.25" customHeight="1">
      <c r="A128" s="187"/>
      <c r="B128" s="411"/>
      <c r="C128" s="248"/>
      <c r="D128" s="231" t="s">
        <v>321</v>
      </c>
      <c r="E128" s="228"/>
      <c r="F128" s="227"/>
      <c r="G128" s="358"/>
      <c r="H128" s="364"/>
      <c r="I128" s="275"/>
      <c r="J128" s="231" t="s">
        <v>321</v>
      </c>
      <c r="K128" s="228"/>
      <c r="L128" s="227"/>
      <c r="M128" s="358"/>
      <c r="N128" s="364"/>
    </row>
    <row r="129" spans="1:14" ht="20.25" customHeight="1">
      <c r="A129" s="187"/>
      <c r="B129" s="411"/>
      <c r="C129" s="247"/>
      <c r="D129" s="230" t="s">
        <v>322</v>
      </c>
      <c r="E129" s="173"/>
      <c r="F129" s="127"/>
      <c r="G129" s="355" t="s">
        <v>194</v>
      </c>
      <c r="H129" s="361"/>
      <c r="I129" s="274"/>
      <c r="J129" s="230" t="s">
        <v>322</v>
      </c>
      <c r="K129" s="173"/>
      <c r="L129" s="127"/>
      <c r="M129" s="355" t="s">
        <v>194</v>
      </c>
      <c r="N129" s="361"/>
    </row>
    <row r="130" spans="1:14" ht="20.25" customHeight="1" thickBot="1">
      <c r="A130" s="187"/>
      <c r="B130" s="412"/>
      <c r="C130" s="249"/>
      <c r="D130" s="232" t="s">
        <v>323</v>
      </c>
      <c r="E130" s="174"/>
      <c r="F130" s="128"/>
      <c r="G130" s="356"/>
      <c r="H130" s="362"/>
      <c r="I130" s="276"/>
      <c r="J130" s="232" t="s">
        <v>323</v>
      </c>
      <c r="K130" s="174"/>
      <c r="L130" s="128"/>
      <c r="M130" s="356"/>
      <c r="N130" s="362"/>
    </row>
    <row r="131" spans="1:14" ht="20.25" customHeight="1">
      <c r="A131" s="184"/>
      <c r="B131" s="410" t="s">
        <v>61</v>
      </c>
      <c r="C131" s="246"/>
      <c r="D131" s="229" t="s">
        <v>200</v>
      </c>
      <c r="E131" s="172"/>
      <c r="F131" s="126"/>
      <c r="G131" s="359" t="s">
        <v>331</v>
      </c>
      <c r="H131" s="360"/>
      <c r="I131" s="273"/>
      <c r="J131" s="229" t="s">
        <v>200</v>
      </c>
      <c r="K131" s="172"/>
      <c r="L131" s="126"/>
      <c r="M131" s="359" t="s">
        <v>332</v>
      </c>
      <c r="N131" s="360"/>
    </row>
    <row r="132" spans="1:14" ht="20.25" customHeight="1">
      <c r="A132" s="187"/>
      <c r="B132" s="411"/>
      <c r="C132" s="247"/>
      <c r="D132" s="230" t="s">
        <v>319</v>
      </c>
      <c r="E132" s="173"/>
      <c r="F132" s="127"/>
      <c r="G132" s="268" t="s">
        <v>211</v>
      </c>
      <c r="H132" s="269" t="s">
        <v>328</v>
      </c>
      <c r="I132" s="274"/>
      <c r="J132" s="230" t="s">
        <v>319</v>
      </c>
      <c r="K132" s="173"/>
      <c r="L132" s="127"/>
      <c r="M132" s="268" t="s">
        <v>211</v>
      </c>
      <c r="N132" s="269" t="s">
        <v>328</v>
      </c>
    </row>
    <row r="133" spans="1:14" ht="20.25" customHeight="1">
      <c r="A133" s="187"/>
      <c r="B133" s="411"/>
      <c r="C133" s="247"/>
      <c r="D133" s="230" t="s">
        <v>320</v>
      </c>
      <c r="E133" s="173"/>
      <c r="F133" s="127"/>
      <c r="G133" s="357"/>
      <c r="H133" s="363"/>
      <c r="I133" s="274"/>
      <c r="J133" s="230" t="s">
        <v>320</v>
      </c>
      <c r="K133" s="173"/>
      <c r="L133" s="127"/>
      <c r="M133" s="357"/>
      <c r="N133" s="363"/>
    </row>
    <row r="134" spans="1:14" ht="20.25" customHeight="1">
      <c r="A134" s="187"/>
      <c r="B134" s="411"/>
      <c r="C134" s="248"/>
      <c r="D134" s="231" t="s">
        <v>321</v>
      </c>
      <c r="E134" s="228"/>
      <c r="F134" s="227"/>
      <c r="G134" s="358"/>
      <c r="H134" s="364"/>
      <c r="I134" s="275"/>
      <c r="J134" s="231" t="s">
        <v>321</v>
      </c>
      <c r="K134" s="228"/>
      <c r="L134" s="227"/>
      <c r="M134" s="358"/>
      <c r="N134" s="364"/>
    </row>
    <row r="135" spans="1:14" ht="20.25" customHeight="1">
      <c r="A135" s="187"/>
      <c r="B135" s="411"/>
      <c r="C135" s="247"/>
      <c r="D135" s="230" t="s">
        <v>322</v>
      </c>
      <c r="E135" s="173"/>
      <c r="F135" s="127"/>
      <c r="G135" s="355" t="s">
        <v>194</v>
      </c>
      <c r="H135" s="361"/>
      <c r="I135" s="274"/>
      <c r="J135" s="230" t="s">
        <v>322</v>
      </c>
      <c r="K135" s="173"/>
      <c r="L135" s="127"/>
      <c r="M135" s="355" t="s">
        <v>194</v>
      </c>
      <c r="N135" s="361"/>
    </row>
    <row r="136" spans="1:14" ht="20.25" customHeight="1" thickBot="1">
      <c r="A136" s="187"/>
      <c r="B136" s="411"/>
      <c r="C136" s="249"/>
      <c r="D136" s="232" t="s">
        <v>323</v>
      </c>
      <c r="E136" s="174"/>
      <c r="F136" s="128"/>
      <c r="G136" s="356"/>
      <c r="H136" s="362"/>
      <c r="I136" s="276"/>
      <c r="J136" s="232" t="s">
        <v>323</v>
      </c>
      <c r="K136" s="174"/>
      <c r="L136" s="128"/>
      <c r="M136" s="356"/>
      <c r="N136" s="362"/>
    </row>
    <row r="137" spans="1:14" ht="20.25" customHeight="1">
      <c r="A137" s="187"/>
      <c r="B137" s="411"/>
      <c r="C137" s="246"/>
      <c r="D137" s="229" t="s">
        <v>200</v>
      </c>
      <c r="E137" s="172"/>
      <c r="F137" s="126"/>
      <c r="G137" s="359" t="s">
        <v>333</v>
      </c>
      <c r="H137" s="360"/>
      <c r="I137" s="273"/>
      <c r="J137" s="229" t="s">
        <v>200</v>
      </c>
      <c r="K137" s="172"/>
      <c r="L137" s="126"/>
      <c r="M137" s="359" t="s">
        <v>334</v>
      </c>
      <c r="N137" s="360"/>
    </row>
    <row r="138" spans="1:14" ht="20.25" customHeight="1">
      <c r="A138" s="187"/>
      <c r="B138" s="411"/>
      <c r="C138" s="247"/>
      <c r="D138" s="230" t="s">
        <v>319</v>
      </c>
      <c r="E138" s="173"/>
      <c r="F138" s="127"/>
      <c r="G138" s="268" t="s">
        <v>211</v>
      </c>
      <c r="H138" s="269" t="s">
        <v>328</v>
      </c>
      <c r="I138" s="274"/>
      <c r="J138" s="230" t="s">
        <v>319</v>
      </c>
      <c r="K138" s="173"/>
      <c r="L138" s="127"/>
      <c r="M138" s="268" t="s">
        <v>211</v>
      </c>
      <c r="N138" s="269" t="s">
        <v>328</v>
      </c>
    </row>
    <row r="139" spans="1:14" ht="20.25" customHeight="1">
      <c r="A139" s="187"/>
      <c r="B139" s="411"/>
      <c r="C139" s="247"/>
      <c r="D139" s="230" t="s">
        <v>320</v>
      </c>
      <c r="E139" s="173"/>
      <c r="F139" s="127"/>
      <c r="G139" s="357"/>
      <c r="H139" s="363"/>
      <c r="I139" s="274"/>
      <c r="J139" s="230" t="s">
        <v>320</v>
      </c>
      <c r="K139" s="173"/>
      <c r="L139" s="127"/>
      <c r="M139" s="357"/>
      <c r="N139" s="363"/>
    </row>
    <row r="140" spans="1:14" ht="20.25" customHeight="1">
      <c r="A140" s="187"/>
      <c r="B140" s="411"/>
      <c r="C140" s="248"/>
      <c r="D140" s="231" t="s">
        <v>321</v>
      </c>
      <c r="E140" s="228"/>
      <c r="F140" s="227"/>
      <c r="G140" s="358"/>
      <c r="H140" s="364"/>
      <c r="I140" s="275"/>
      <c r="J140" s="231" t="s">
        <v>321</v>
      </c>
      <c r="K140" s="228"/>
      <c r="L140" s="227"/>
      <c r="M140" s="358"/>
      <c r="N140" s="364"/>
    </row>
    <row r="141" spans="1:14" ht="20.25" customHeight="1">
      <c r="A141" s="187"/>
      <c r="B141" s="411"/>
      <c r="C141" s="247"/>
      <c r="D141" s="230" t="s">
        <v>322</v>
      </c>
      <c r="E141" s="173"/>
      <c r="F141" s="127"/>
      <c r="G141" s="355" t="s">
        <v>194</v>
      </c>
      <c r="H141" s="361"/>
      <c r="I141" s="274"/>
      <c r="J141" s="230" t="s">
        <v>322</v>
      </c>
      <c r="K141" s="173"/>
      <c r="L141" s="127"/>
      <c r="M141" s="355" t="s">
        <v>194</v>
      </c>
      <c r="N141" s="361"/>
    </row>
    <row r="142" spans="1:14" ht="20.25" customHeight="1" thickBot="1">
      <c r="A142" s="187"/>
      <c r="B142" s="412"/>
      <c r="C142" s="249"/>
      <c r="D142" s="232" t="s">
        <v>323</v>
      </c>
      <c r="E142" s="174"/>
      <c r="F142" s="128"/>
      <c r="G142" s="356"/>
      <c r="H142" s="362"/>
      <c r="I142" s="276"/>
      <c r="J142" s="232" t="s">
        <v>323</v>
      </c>
      <c r="K142" s="174"/>
      <c r="L142" s="128"/>
      <c r="M142" s="356"/>
      <c r="N142" s="362"/>
    </row>
    <row r="143" ht="20.25" customHeight="1">
      <c r="A143" s="185"/>
    </row>
    <row r="144" ht="20.25" customHeight="1">
      <c r="A144" s="185"/>
    </row>
    <row r="145" spans="1:14" s="4" customFormat="1" ht="20.25" customHeight="1" thickBot="1">
      <c r="A145" s="186"/>
      <c r="E145" s="6"/>
      <c r="F145" s="6"/>
      <c r="G145" s="6"/>
      <c r="H145" s="6"/>
      <c r="I145" s="6"/>
      <c r="K145" s="6"/>
      <c r="L145" s="6"/>
      <c r="M145" s="6"/>
      <c r="N145" s="2"/>
    </row>
    <row r="146" spans="1:14" ht="20.25" customHeight="1">
      <c r="A146" s="185"/>
      <c r="B146" s="416" t="s">
        <v>146</v>
      </c>
      <c r="C146" s="38"/>
      <c r="D146" s="414" t="s">
        <v>47</v>
      </c>
      <c r="E146" s="414"/>
      <c r="F146" s="420" t="s">
        <v>93</v>
      </c>
      <c r="G146" s="421"/>
      <c r="H146" s="422"/>
      <c r="I146" s="38"/>
      <c r="J146" s="414" t="s">
        <v>47</v>
      </c>
      <c r="K146" s="414"/>
      <c r="L146" s="420" t="s">
        <v>93</v>
      </c>
      <c r="M146" s="421"/>
      <c r="N146" s="423"/>
    </row>
    <row r="147" spans="1:14" ht="20.25" customHeight="1">
      <c r="A147" s="185"/>
      <c r="B147" s="417"/>
      <c r="C147" s="39" t="s">
        <v>43</v>
      </c>
      <c r="D147" s="413">
        <f>IF(MENU!$D$21="","",MENU!$D$21)</f>
      </c>
      <c r="E147" s="413"/>
      <c r="F147" s="424">
        <f>IF(MENU!$F$21="","",IF(MENU!$F$21="※選択※ ➪","",MENU!$F$21))</f>
      </c>
      <c r="G147" s="425"/>
      <c r="H147" s="426"/>
      <c r="I147" s="39" t="s">
        <v>114</v>
      </c>
      <c r="J147" s="413">
        <f>IF(MENU!$H$21="","",MENU!$H$21)</f>
      </c>
      <c r="K147" s="413"/>
      <c r="L147" s="424"/>
      <c r="M147" s="425">
        <f>IF(MENU!$J$21="","",IF(MENU!$J$21="※選択※ ➪","",MENU!$J$21))</f>
      </c>
      <c r="N147" s="431"/>
    </row>
    <row r="148" spans="1:14" ht="20.25" customHeight="1">
      <c r="A148" s="185"/>
      <c r="B148" s="417"/>
      <c r="C148" s="39" t="s">
        <v>44</v>
      </c>
      <c r="D148" s="413">
        <f>IF(MENU!$D$22="","",MENU!$D$22)</f>
      </c>
      <c r="E148" s="413"/>
      <c r="F148" s="424">
        <f>IF(MENU!$F$22="","",IF(MENU!$F$22="※選択※ ➪","",MENU!$F$22))</f>
      </c>
      <c r="G148" s="425"/>
      <c r="H148" s="426"/>
      <c r="I148" s="39" t="s">
        <v>115</v>
      </c>
      <c r="J148" s="413">
        <f>IF(MENU!$H$22="","",MENU!$H$22)</f>
      </c>
      <c r="K148" s="413"/>
      <c r="L148" s="424"/>
      <c r="M148" s="425">
        <f>IF(MENU!$J$22="","",IF(MENU!$J$22="※選択※ ➪","",MENU!$J$22))</f>
      </c>
      <c r="N148" s="431"/>
    </row>
    <row r="149" spans="1:14" ht="20.25" customHeight="1">
      <c r="A149" s="185"/>
      <c r="B149" s="417"/>
      <c r="C149" s="39" t="s">
        <v>45</v>
      </c>
      <c r="D149" s="413">
        <f>IF(MENU!$D$23="","",MENU!$D$23)</f>
      </c>
      <c r="E149" s="413"/>
      <c r="F149" s="424">
        <f>IF(MENU!$F$23="","",IF(MENU!$F$23="※選択※ ➪","",MENU!$F$23))</f>
      </c>
      <c r="G149" s="425"/>
      <c r="H149" s="426"/>
      <c r="I149" s="39" t="s">
        <v>116</v>
      </c>
      <c r="J149" s="413">
        <f>IF(MENU!$H$23="","",MENU!$H$23)</f>
      </c>
      <c r="K149" s="413"/>
      <c r="L149" s="424"/>
      <c r="M149" s="425">
        <f>IF(MENU!$J$23="","",IF(MENU!$J$23="※選択※ ➪","",MENU!$J$23))</f>
      </c>
      <c r="N149" s="431"/>
    </row>
    <row r="150" spans="1:14" ht="20.25" customHeight="1">
      <c r="A150" s="185"/>
      <c r="B150" s="418"/>
      <c r="C150" s="39" t="s">
        <v>46</v>
      </c>
      <c r="D150" s="413">
        <f>IF(MENU!$D$24="","",MENU!$D$24)</f>
      </c>
      <c r="E150" s="413"/>
      <c r="F150" s="424">
        <f>IF(MENU!$F$24="","",IF(MENU!$F$24="※選択※ ➪","",MENU!$F$24))</f>
      </c>
      <c r="G150" s="425"/>
      <c r="H150" s="426"/>
      <c r="I150" s="39" t="s">
        <v>144</v>
      </c>
      <c r="J150" s="413">
        <f>IF(MENU!$H$24="","",MENU!$H$24)</f>
      </c>
      <c r="K150" s="413"/>
      <c r="L150" s="424"/>
      <c r="M150" s="425">
        <f>IF(MENU!$J$24="","",IF(MENU!$J$24="※選択※ ➪","",MENU!$J$24))</f>
      </c>
      <c r="N150" s="431"/>
    </row>
    <row r="151" spans="2:14" ht="20.25" customHeight="1" thickBot="1">
      <c r="B151" s="419"/>
      <c r="C151" s="42" t="s">
        <v>113</v>
      </c>
      <c r="D151" s="415">
        <f>IF(MENU!$D$25="","",MENU!$D$25)</f>
      </c>
      <c r="E151" s="415"/>
      <c r="F151" s="427">
        <f>IF(MENU!$F$25="","",IF(MENU!$F$25="※選択※ ➪","",MENU!$F$25))</f>
      </c>
      <c r="G151" s="428"/>
      <c r="H151" s="429"/>
      <c r="I151" s="42" t="s">
        <v>145</v>
      </c>
      <c r="J151" s="415">
        <f>IF(MENU!$H$25="","",MENU!$H$25)</f>
      </c>
      <c r="K151" s="415"/>
      <c r="L151" s="427"/>
      <c r="M151" s="428">
        <f>IF(MENU!$J$25="","",IF(MENU!$J$25="※選択※ ➪","",MENU!$J$25))</f>
      </c>
      <c r="N151" s="430"/>
    </row>
  </sheetData>
  <sheetProtection selectLockedCells="1"/>
  <mergeCells count="310">
    <mergeCell ref="M6:N6"/>
    <mergeCell ref="J151:K151"/>
    <mergeCell ref="L151:N151"/>
    <mergeCell ref="L147:N147"/>
    <mergeCell ref="J148:K148"/>
    <mergeCell ref="L148:N148"/>
    <mergeCell ref="L149:N149"/>
    <mergeCell ref="J150:K150"/>
    <mergeCell ref="L150:N150"/>
    <mergeCell ref="N133:N134"/>
    <mergeCell ref="D151:E151"/>
    <mergeCell ref="B146:B151"/>
    <mergeCell ref="F146:H146"/>
    <mergeCell ref="L146:N146"/>
    <mergeCell ref="F147:H147"/>
    <mergeCell ref="F148:H148"/>
    <mergeCell ref="F149:H149"/>
    <mergeCell ref="F150:H150"/>
    <mergeCell ref="F151:H151"/>
    <mergeCell ref="D148:E148"/>
    <mergeCell ref="G139:G140"/>
    <mergeCell ref="H139:H140"/>
    <mergeCell ref="M139:M140"/>
    <mergeCell ref="N139:N140"/>
    <mergeCell ref="G141:G142"/>
    <mergeCell ref="H141:H142"/>
    <mergeCell ref="M141:M142"/>
    <mergeCell ref="N141:N142"/>
    <mergeCell ref="G135:G136"/>
    <mergeCell ref="H135:H136"/>
    <mergeCell ref="M135:M136"/>
    <mergeCell ref="N135:N136"/>
    <mergeCell ref="G137:H137"/>
    <mergeCell ref="M137:N137"/>
    <mergeCell ref="G129:G130"/>
    <mergeCell ref="H129:H130"/>
    <mergeCell ref="M129:M130"/>
    <mergeCell ref="N129:N130"/>
    <mergeCell ref="B131:B142"/>
    <mergeCell ref="G131:H131"/>
    <mergeCell ref="M131:N131"/>
    <mergeCell ref="G133:G134"/>
    <mergeCell ref="H133:H134"/>
    <mergeCell ref="M133:M134"/>
    <mergeCell ref="N123:N124"/>
    <mergeCell ref="G125:H125"/>
    <mergeCell ref="M125:N125"/>
    <mergeCell ref="G127:G128"/>
    <mergeCell ref="H127:H128"/>
    <mergeCell ref="M127:M128"/>
    <mergeCell ref="N127:N128"/>
    <mergeCell ref="B119:B130"/>
    <mergeCell ref="G119:H119"/>
    <mergeCell ref="M119:N119"/>
    <mergeCell ref="G121:G122"/>
    <mergeCell ref="H121:H122"/>
    <mergeCell ref="M121:M122"/>
    <mergeCell ref="N121:N122"/>
    <mergeCell ref="G123:G124"/>
    <mergeCell ref="H123:H124"/>
    <mergeCell ref="M123:M124"/>
    <mergeCell ref="D149:E149"/>
    <mergeCell ref="J149:K149"/>
    <mergeCell ref="D150:E150"/>
    <mergeCell ref="D146:E146"/>
    <mergeCell ref="D147:E147"/>
    <mergeCell ref="J146:K146"/>
    <mergeCell ref="J147:K147"/>
    <mergeCell ref="J115:K115"/>
    <mergeCell ref="D116:E116"/>
    <mergeCell ref="I116:N116"/>
    <mergeCell ref="D117:E117"/>
    <mergeCell ref="J117:K117"/>
    <mergeCell ref="D118:E118"/>
    <mergeCell ref="I118:N118"/>
    <mergeCell ref="B111:B118"/>
    <mergeCell ref="D111:E111"/>
    <mergeCell ref="J111:K111"/>
    <mergeCell ref="D112:E112"/>
    <mergeCell ref="I112:N112"/>
    <mergeCell ref="D113:E113"/>
    <mergeCell ref="J113:K113"/>
    <mergeCell ref="D114:E114"/>
    <mergeCell ref="I114:N114"/>
    <mergeCell ref="D115:E115"/>
    <mergeCell ref="J107:K107"/>
    <mergeCell ref="D108:E108"/>
    <mergeCell ref="I108:N108"/>
    <mergeCell ref="D109:E109"/>
    <mergeCell ref="J109:K109"/>
    <mergeCell ref="D110:E110"/>
    <mergeCell ref="I110:N110"/>
    <mergeCell ref="B103:B110"/>
    <mergeCell ref="D103:E103"/>
    <mergeCell ref="J103:K103"/>
    <mergeCell ref="D104:E104"/>
    <mergeCell ref="I104:N104"/>
    <mergeCell ref="D105:E105"/>
    <mergeCell ref="J105:K105"/>
    <mergeCell ref="D106:E106"/>
    <mergeCell ref="I106:N106"/>
    <mergeCell ref="D107:E107"/>
    <mergeCell ref="J99:K99"/>
    <mergeCell ref="D100:E100"/>
    <mergeCell ref="I100:N100"/>
    <mergeCell ref="D101:E101"/>
    <mergeCell ref="J101:K101"/>
    <mergeCell ref="D102:E102"/>
    <mergeCell ref="I102:N102"/>
    <mergeCell ref="B95:B102"/>
    <mergeCell ref="D95:E95"/>
    <mergeCell ref="J95:K95"/>
    <mergeCell ref="D96:E96"/>
    <mergeCell ref="I96:N96"/>
    <mergeCell ref="D97:E97"/>
    <mergeCell ref="J97:K97"/>
    <mergeCell ref="D98:E98"/>
    <mergeCell ref="I98:N98"/>
    <mergeCell ref="D99:E99"/>
    <mergeCell ref="J91:K91"/>
    <mergeCell ref="D92:E92"/>
    <mergeCell ref="I92:N92"/>
    <mergeCell ref="D93:E93"/>
    <mergeCell ref="J93:K93"/>
    <mergeCell ref="D94:E94"/>
    <mergeCell ref="I94:N94"/>
    <mergeCell ref="B87:B94"/>
    <mergeCell ref="D87:E87"/>
    <mergeCell ref="J87:K87"/>
    <mergeCell ref="D88:E88"/>
    <mergeCell ref="I88:N88"/>
    <mergeCell ref="D89:E89"/>
    <mergeCell ref="J89:K89"/>
    <mergeCell ref="D90:E90"/>
    <mergeCell ref="I90:N90"/>
    <mergeCell ref="D91:E91"/>
    <mergeCell ref="J83:K83"/>
    <mergeCell ref="D84:E84"/>
    <mergeCell ref="I84:N84"/>
    <mergeCell ref="D85:E85"/>
    <mergeCell ref="J85:K85"/>
    <mergeCell ref="D86:E86"/>
    <mergeCell ref="I86:N86"/>
    <mergeCell ref="B79:B86"/>
    <mergeCell ref="D79:E79"/>
    <mergeCell ref="J79:K79"/>
    <mergeCell ref="D80:E80"/>
    <mergeCell ref="I80:N80"/>
    <mergeCell ref="D81:E81"/>
    <mergeCell ref="J81:K81"/>
    <mergeCell ref="D82:E82"/>
    <mergeCell ref="I82:N82"/>
    <mergeCell ref="D83:E83"/>
    <mergeCell ref="J75:K75"/>
    <mergeCell ref="D76:E76"/>
    <mergeCell ref="I76:N76"/>
    <mergeCell ref="D77:E77"/>
    <mergeCell ref="J77:K77"/>
    <mergeCell ref="D78:E78"/>
    <mergeCell ref="I78:N78"/>
    <mergeCell ref="B71:B78"/>
    <mergeCell ref="D71:E71"/>
    <mergeCell ref="J71:K71"/>
    <mergeCell ref="D72:E72"/>
    <mergeCell ref="I72:N72"/>
    <mergeCell ref="D73:E73"/>
    <mergeCell ref="J73:K73"/>
    <mergeCell ref="D74:E74"/>
    <mergeCell ref="I74:N74"/>
    <mergeCell ref="D75:E75"/>
    <mergeCell ref="J67:K67"/>
    <mergeCell ref="D68:E68"/>
    <mergeCell ref="I68:N68"/>
    <mergeCell ref="D69:E69"/>
    <mergeCell ref="J69:K69"/>
    <mergeCell ref="D70:E70"/>
    <mergeCell ref="I70:N70"/>
    <mergeCell ref="B63:B70"/>
    <mergeCell ref="D63:E63"/>
    <mergeCell ref="J63:K63"/>
    <mergeCell ref="D64:E64"/>
    <mergeCell ref="I64:N64"/>
    <mergeCell ref="D65:E65"/>
    <mergeCell ref="J65:K65"/>
    <mergeCell ref="D66:E66"/>
    <mergeCell ref="I66:N66"/>
    <mergeCell ref="D67:E67"/>
    <mergeCell ref="J59:K59"/>
    <mergeCell ref="D60:E60"/>
    <mergeCell ref="I60:N60"/>
    <mergeCell ref="D61:E61"/>
    <mergeCell ref="J61:K61"/>
    <mergeCell ref="D62:E62"/>
    <mergeCell ref="I62:N62"/>
    <mergeCell ref="B55:B62"/>
    <mergeCell ref="D55:E55"/>
    <mergeCell ref="J55:K55"/>
    <mergeCell ref="D56:E56"/>
    <mergeCell ref="I56:N56"/>
    <mergeCell ref="D57:E57"/>
    <mergeCell ref="J57:K57"/>
    <mergeCell ref="D58:E58"/>
    <mergeCell ref="I58:N58"/>
    <mergeCell ref="D59:E59"/>
    <mergeCell ref="J51:K51"/>
    <mergeCell ref="D52:E52"/>
    <mergeCell ref="I52:N52"/>
    <mergeCell ref="D53:E53"/>
    <mergeCell ref="J53:K53"/>
    <mergeCell ref="D54:E54"/>
    <mergeCell ref="I54:N54"/>
    <mergeCell ref="B47:B54"/>
    <mergeCell ref="D47:E47"/>
    <mergeCell ref="J47:K47"/>
    <mergeCell ref="D48:E48"/>
    <mergeCell ref="I48:N48"/>
    <mergeCell ref="D49:E49"/>
    <mergeCell ref="J49:K49"/>
    <mergeCell ref="D50:E50"/>
    <mergeCell ref="I50:N50"/>
    <mergeCell ref="D51:E51"/>
    <mergeCell ref="J43:K43"/>
    <mergeCell ref="D44:E44"/>
    <mergeCell ref="I44:N44"/>
    <mergeCell ref="D45:E45"/>
    <mergeCell ref="J45:K45"/>
    <mergeCell ref="D46:E46"/>
    <mergeCell ref="I46:N46"/>
    <mergeCell ref="B39:B46"/>
    <mergeCell ref="D39:E39"/>
    <mergeCell ref="J39:K39"/>
    <mergeCell ref="D40:E40"/>
    <mergeCell ref="I40:N40"/>
    <mergeCell ref="D41:E41"/>
    <mergeCell ref="J41:K41"/>
    <mergeCell ref="D42:E42"/>
    <mergeCell ref="I42:N42"/>
    <mergeCell ref="D43:E43"/>
    <mergeCell ref="J35:K35"/>
    <mergeCell ref="D36:E36"/>
    <mergeCell ref="I36:N36"/>
    <mergeCell ref="D37:E37"/>
    <mergeCell ref="J37:K37"/>
    <mergeCell ref="D38:E38"/>
    <mergeCell ref="I38:N38"/>
    <mergeCell ref="B31:B38"/>
    <mergeCell ref="D31:E31"/>
    <mergeCell ref="J31:K31"/>
    <mergeCell ref="D32:E32"/>
    <mergeCell ref="I32:N32"/>
    <mergeCell ref="D33:E33"/>
    <mergeCell ref="J33:K33"/>
    <mergeCell ref="D34:E34"/>
    <mergeCell ref="I34:N34"/>
    <mergeCell ref="D35:E35"/>
    <mergeCell ref="J27:K27"/>
    <mergeCell ref="D28:E28"/>
    <mergeCell ref="I28:N28"/>
    <mergeCell ref="D29:E29"/>
    <mergeCell ref="J29:K29"/>
    <mergeCell ref="D30:E30"/>
    <mergeCell ref="I30:N30"/>
    <mergeCell ref="B23:B30"/>
    <mergeCell ref="D23:E23"/>
    <mergeCell ref="J23:K23"/>
    <mergeCell ref="D24:E24"/>
    <mergeCell ref="I24:N24"/>
    <mergeCell ref="D25:E25"/>
    <mergeCell ref="J25:K25"/>
    <mergeCell ref="D26:E26"/>
    <mergeCell ref="I26:N26"/>
    <mergeCell ref="D27:E27"/>
    <mergeCell ref="D20:E20"/>
    <mergeCell ref="I20:N20"/>
    <mergeCell ref="D21:E21"/>
    <mergeCell ref="J21:K21"/>
    <mergeCell ref="D22:E22"/>
    <mergeCell ref="I22:N22"/>
    <mergeCell ref="D17:E17"/>
    <mergeCell ref="J17:K17"/>
    <mergeCell ref="D18:E18"/>
    <mergeCell ref="I18:N18"/>
    <mergeCell ref="D19:E19"/>
    <mergeCell ref="J19:K19"/>
    <mergeCell ref="B13:B14"/>
    <mergeCell ref="C13:H13"/>
    <mergeCell ref="I13:N13"/>
    <mergeCell ref="D14:E14"/>
    <mergeCell ref="J14:K14"/>
    <mergeCell ref="B15:B22"/>
    <mergeCell ref="D15:E15"/>
    <mergeCell ref="J15:K15"/>
    <mergeCell ref="D16:E16"/>
    <mergeCell ref="I16:N16"/>
    <mergeCell ref="H8:I8"/>
    <mergeCell ref="B9:N10"/>
    <mergeCell ref="B11:C11"/>
    <mergeCell ref="D11:F11"/>
    <mergeCell ref="H11:I11"/>
    <mergeCell ref="K11:L11"/>
    <mergeCell ref="H4:I4"/>
    <mergeCell ref="K4:L4"/>
    <mergeCell ref="M4:N4"/>
    <mergeCell ref="H5:I5"/>
    <mergeCell ref="C6:E7"/>
    <mergeCell ref="H6:I6"/>
    <mergeCell ref="K6:L6"/>
    <mergeCell ref="H7:I7"/>
    <mergeCell ref="K7:L7"/>
    <mergeCell ref="K5:N5"/>
  </mergeCells>
  <dataValidations count="8">
    <dataValidation errorStyle="warning" allowBlank="1" showInputMessage="1" showErrorMessage="1" promptTitle="半角入力" prompt="陸連登録者は４ケタ&#10;未登録者は３ケタ" imeMode="disabled" sqref="I119:I142 C119:C142"/>
    <dataValidation errorStyle="information" allowBlank="1" showInputMessage="1" showErrorMessage="1" imeMode="on" sqref="K119:K142 E119:E142 D15:E118"/>
    <dataValidation errorStyle="information" type="list" allowBlank="1" showInputMessage="1" showErrorMessage="1" sqref="L119:L142 L59 L51 L35 L33 L57 L107 L105 L115 L99 L103 L91 L89 L97 L83 L87 L75 L73 L81 L43 L49 L41 L19 L47 L53 L17 L15 L113 L111 L27 L25 L31 F15:F142 L23 L39 L95 L21 L71 L67 L65 L63 L79 L29 L37 L45 L55 L61 L69 L77 L85 L93 L101 L109 L117">
      <formula1>$Q$15:$Q$17</formula1>
    </dataValidation>
    <dataValidation type="list" allowBlank="1" showInputMessage="1" showErrorMessage="1" sqref="M127 G127 G121 M121 M139 G139 G133 M133">
      <formula1>$R$14:$R$54</formula1>
    </dataValidation>
    <dataValidation errorStyle="information" allowBlank="1" showErrorMessage="1" promptTitle="入力形式" prompt="学校名は４文字以内で入力して下さい" imeMode="on" sqref="J17:K17 J55:K55 J39:K39 J31:K31 J35:K35 J37:K37 J111:K111 J103:K103 J107:K107 J109:K109 J105:K105 J95:K95 J99:K99 J101:K101 J97:K97 J87:K87 J91:K91 J93:K93 J89:K89 J79:K79 J83:K83 J85:K85 J81:K81 J71:K71 J75:K75 J77:K77 J73:K73 J33:K33 J43:K43 J45:K45 J41:K41 J15:K15 J47:K47 J51:K51 J53:K53 J49:K49 J115:K115 J117:K117 J59:K59 J61:K61 J113:K113 J57:K57 J23:K23 J27:K27 J29:K29 J25:K25 J63:K63 J67:K67 J69:K69 J65:K65 J19:K19 J21:K21"/>
    <dataValidation errorStyle="information" allowBlank="1" showInputMessage="1" showErrorMessage="1" promptTitle="半角入力" prompt="陸連登録者は４ケタ&#10;未登録者は３ケタ" imeMode="disabled" sqref="I103 I107 I115 I99 I113 I91 I105 I83 I81 I97 I75 I73 I77 I71 I35 I43 I41 I45 I51 I49 I117 I111 C15:C118 I59 I57 I67 I27 I25 I33 I65 I69 I29 I37 I19 I17 I39 I21 I61 I63 I89 I93 I101 I109 I31 I23 I53 I47 I55 I85 I79 I87 I95 I15"/>
    <dataValidation errorStyle="information" type="list" allowBlank="1" showInputMessage="1" showErrorMessage="1" sqref="M69 M115 M99 M83 M59 M51 M35 M33 M43 M107 M105 M113 M97 M103 M91 M89 M95 M81 M87 M75 M73 M79 M49 M41 M39 M57 M47 M53 M111 M19 M17 M117 M27 M25 M31 M67 M15 M23 M71 M21 M65 M29 M37 M45 M55 M61 M63 M77 M85 M93 M101 M109 G15:G118">
      <formula1>$R$14:$R$54</formula1>
    </dataValidation>
    <dataValidation errorStyle="information" allowBlank="1" showInputMessage="1" showErrorMessage="1" promptTitle="半角入力" prompt="入力方法確認" imeMode="disabled" sqref="H15:H118 N15 N17 N19 N21 N23 N25 N27 N29 N31 N33 N35 N37 N39 N41 N43 N45 N47 N49 N51 N53 N55 N57 N59 N61 N63 N65 N67 N69 N71 N73 N75 N77 N79 N81 N83 N85 N87 N89 N91 N93 N95 N97 N99 N101 N103 N105 N107 N109 N111 N113 N115 N117 H121:H122 N121:N122 H127:H128 N127:N128 H133:H134 N133:N134 H139:H140 N139:N140"/>
  </dataValidations>
  <printOptions horizontalCentered="1"/>
  <pageMargins left="0.5905511811023623" right="0.5905511811023623" top="0.5905511811023623" bottom="0.5905511811023623" header="0.1968503937007874" footer="0.3937007874015748"/>
  <pageSetup errors="blank" horizontalDpi="400" verticalDpi="400" orientation="portrait" paperSize="8" scale="110" r:id="rId2"/>
  <headerFooter alignWithMargins="0">
    <oddFooter>&amp;C&amp;P</oddFooter>
  </headerFooter>
  <rowBreaks count="3" manualBreakCount="3">
    <brk id="54" min="1" max="13" man="1"/>
    <brk id="94" min="1" max="13" man="1"/>
    <brk id="118" min="1" max="13" man="1"/>
  </rowBreaks>
  <drawing r:id="rId1"/>
</worksheet>
</file>

<file path=xl/worksheets/sheet4.xml><?xml version="1.0" encoding="utf-8"?>
<worksheet xmlns="http://schemas.openxmlformats.org/spreadsheetml/2006/main" xmlns:r="http://schemas.openxmlformats.org/officeDocument/2006/relationships">
  <sheetPr codeName="Sheet2">
    <tabColor rgb="FF0000FF"/>
  </sheetPr>
  <dimension ref="A1:AA356"/>
  <sheetViews>
    <sheetView zoomScale="98" zoomScaleNormal="98" zoomScalePageLayoutView="0" workbookViewId="0" topLeftCell="A1">
      <pane ySplit="1" topLeftCell="A2" activePane="bottomLeft" state="frozen"/>
      <selection pane="topLeft" activeCell="A2" sqref="A2"/>
      <selection pane="bottomLeft" activeCell="A2" sqref="A2"/>
    </sheetView>
  </sheetViews>
  <sheetFormatPr defaultColWidth="9.00390625" defaultRowHeight="13.5"/>
  <cols>
    <col min="1" max="1" width="4.375" style="53" customWidth="1"/>
    <col min="2" max="2" width="4.375" style="53" hidden="1" customWidth="1"/>
    <col min="3" max="3" width="9.00390625" style="53" customWidth="1"/>
    <col min="4" max="5" width="7.50390625" style="52" customWidth="1"/>
    <col min="6" max="6" width="13.125" style="52" customWidth="1"/>
    <col min="7" max="8" width="5.625" style="52" customWidth="1"/>
    <col min="9" max="9" width="9.00390625" style="52" customWidth="1"/>
    <col min="10" max="11" width="9.00390625" style="53" customWidth="1"/>
    <col min="12" max="12" width="20.625" style="53" customWidth="1"/>
    <col min="13" max="13" width="5.625" style="52" customWidth="1"/>
    <col min="14" max="14" width="7.50390625" style="52" bestFit="1" customWidth="1"/>
    <col min="15" max="15" width="10.625" style="132" customWidth="1"/>
    <col min="16" max="16" width="7.125" style="53" customWidth="1"/>
    <col min="17" max="17" width="7.125" style="53" bestFit="1" customWidth="1"/>
    <col min="18" max="18" width="7.125" style="53" customWidth="1"/>
    <col min="19" max="19" width="21.375" style="53" bestFit="1" customWidth="1"/>
    <col min="20" max="20" width="2.50390625" style="53" bestFit="1" customWidth="1"/>
    <col min="21" max="21" width="5.25390625" style="52" bestFit="1" customWidth="1"/>
    <col min="22" max="22" width="13.125" style="18" customWidth="1"/>
    <col min="23" max="23" width="18.125" style="193" customWidth="1"/>
    <col min="24" max="26" width="5.625" style="53" customWidth="1"/>
    <col min="27" max="27" width="9.625" style="53" bestFit="1" customWidth="1"/>
    <col min="28" max="16384" width="9.00390625" style="53" customWidth="1"/>
  </cols>
  <sheetData>
    <row r="1" spans="1:25" s="52" customFormat="1" ht="30" customHeight="1">
      <c r="A1" s="47">
        <f>MATCH(MENU_Top,郡市List,0)</f>
        <v>4</v>
      </c>
      <c r="B1" s="47"/>
      <c r="C1" s="48" t="str">
        <f>LEFT(MENU_Top,(FIND("市",MENU_Top)-1))</f>
        <v>大分</v>
      </c>
      <c r="D1" s="49" t="s">
        <v>147</v>
      </c>
      <c r="E1" s="50" t="s">
        <v>148</v>
      </c>
      <c r="F1" s="49" t="s">
        <v>149</v>
      </c>
      <c r="G1" s="49" t="s">
        <v>39</v>
      </c>
      <c r="H1" s="49" t="s">
        <v>150</v>
      </c>
      <c r="I1" s="49" t="s">
        <v>151</v>
      </c>
      <c r="J1" s="49" t="s">
        <v>73</v>
      </c>
      <c r="K1" s="51" t="s">
        <v>152</v>
      </c>
      <c r="L1" s="51" t="s">
        <v>153</v>
      </c>
      <c r="M1" s="51" t="s">
        <v>154</v>
      </c>
      <c r="N1" s="49" t="s">
        <v>155</v>
      </c>
      <c r="O1" s="49" t="s">
        <v>156</v>
      </c>
      <c r="P1" s="449" t="s">
        <v>157</v>
      </c>
      <c r="Q1" s="449"/>
      <c r="R1" s="449"/>
      <c r="S1" s="449"/>
      <c r="T1" s="449"/>
      <c r="U1" s="449"/>
      <c r="V1" s="116" t="s">
        <v>193</v>
      </c>
      <c r="W1" s="193" t="s">
        <v>189</v>
      </c>
      <c r="X1" s="117" t="s">
        <v>191</v>
      </c>
      <c r="Y1" s="117" t="s">
        <v>192</v>
      </c>
    </row>
    <row r="2" spans="1:27" s="60" customFormat="1" ht="13.5">
      <c r="A2" s="60">
        <f>COUNTIF($S$2:$S$329,S2)</f>
        <v>328</v>
      </c>
      <c r="B2" s="60">
        <f>COUNTIF($S$2:$S$137,S2)+COUNTIF($S$194:$S$329,S2)</f>
        <v>272</v>
      </c>
      <c r="C2" s="61">
        <f aca="true" t="shared" si="0" ref="C2:C65">IF(F2="","",郡市名)</f>
      </c>
      <c r="D2" s="61">
        <f>IF(F2="","",(郡市番号*1000)+1)</f>
      </c>
      <c r="E2" s="250">
        <f>IF('男子'!C15&lt;&gt;"",'男子'!C15,"")</f>
      </c>
      <c r="F2" s="61">
        <f>IF('男子'!D15&lt;&gt;"",'男子'!D15,"")</f>
      </c>
      <c r="G2" s="61">
        <f>IF('男子'!F15&lt;&gt;"",'男子'!F15,"")</f>
      </c>
      <c r="H2" s="61">
        <f aca="true" t="shared" si="1" ref="H2:H66">IF(F2="","","男")</f>
      </c>
      <c r="I2" s="61">
        <f>IF('男子'!G15&lt;&gt;"",'男子'!G15,"")</f>
      </c>
      <c r="J2" s="61">
        <f>IF(F2="","",C2)</f>
      </c>
      <c r="K2" s="62">
        <f>IF(F2="","",1)</f>
      </c>
      <c r="L2" s="107">
        <f>IF(F2="","",'男子'!$B$15)</f>
      </c>
      <c r="M2" s="63">
        <f>IF(F2="","","T")</f>
      </c>
      <c r="N2" s="61">
        <f>IF(F2="","","正選手")</f>
      </c>
      <c r="O2" s="237">
        <f>IF('男子'!H15&lt;&gt;"",'男子'!H15,"")</f>
      </c>
      <c r="P2" s="183">
        <f>IF(AND(F2="",E2=""),"",IF(LEN(E2)=4,"","ﾌﾘｶﾞﾅ"))</f>
      </c>
      <c r="Q2" s="64">
        <f>IF(OR(LEN(F2)=5,LEN(F2)=0),"",WIDECHAR(LEN(F2))&amp;"文字")</f>
      </c>
      <c r="R2" s="64">
        <f>IF(LEN(J2)+LEN(I2)&gt;6,WIDECHAR(LEN(J2)+LEN(I2))&amp;"文字","")</f>
      </c>
      <c r="S2" s="64">
        <f>IF(F2="","",F2&amp;"＿"&amp;I2)</f>
      </c>
      <c r="T2" s="64">
        <f>IF(F2="","",COUNTIF($S$2:$S$137,S2)+COUNTIF($S$194:$S$329,S2))</f>
      </c>
      <c r="U2" s="65">
        <f>IF(OR(T2="",T2&lt;3),"","確認")</f>
      </c>
      <c r="V2" s="188">
        <f>IF(P2="ﾌﾘｶﾞﾅ",F2,"")</f>
      </c>
      <c r="W2" s="194"/>
      <c r="X2" s="433" t="s">
        <v>51</v>
      </c>
      <c r="Z2" s="61">
        <f>IF(S2="","",IF(COUNTIF($S$2:S2,S2)=1,"●",""))</f>
      </c>
      <c r="AA2" s="133">
        <f>IF(Z2="●",I2,"")</f>
      </c>
    </row>
    <row r="3" spans="1:27" s="60" customFormat="1" ht="13.5">
      <c r="A3" s="60">
        <f aca="true" t="shared" si="2" ref="A3:A66">COUNTIF($S$2:$S$329,S3)</f>
        <v>328</v>
      </c>
      <c r="B3" s="60">
        <f aca="true" t="shared" si="3" ref="B3:B66">COUNTIF($S$2:$S$137,S3)+COUNTIF($S$194:$S$329,S3)</f>
        <v>272</v>
      </c>
      <c r="C3" s="61">
        <f t="shared" si="0"/>
      </c>
      <c r="D3" s="61">
        <f>IF(F3="","",IF(SUM($D$2:D2)=0,(郡市番号*1000)+1,MAX($D$2:D2)+1))</f>
      </c>
      <c r="E3" s="250">
        <f>IF('男子'!C16&lt;&gt;"",'男子'!C16,"")</f>
      </c>
      <c r="F3" s="61">
        <f>IF('男子'!D16&lt;&gt;"",'男子'!D16,"")</f>
      </c>
      <c r="G3" s="61">
        <f>IF('男子'!F16&lt;&gt;"",'男子'!F16,"")</f>
      </c>
      <c r="H3" s="61">
        <f t="shared" si="1"/>
      </c>
      <c r="I3" s="61">
        <f>IF('男子'!G16&lt;&gt;"",'男子'!G16,"")</f>
      </c>
      <c r="J3" s="61">
        <f aca="true" t="shared" si="4" ref="J3:J66">IF(F3="","",C3)</f>
      </c>
      <c r="K3" s="62">
        <f aca="true" t="shared" si="5" ref="K3:K9">IF(F3="","",1)</f>
      </c>
      <c r="L3" s="107">
        <f>IF(F3="","",'男子'!$B$15)</f>
      </c>
      <c r="M3" s="63">
        <f aca="true" t="shared" si="6" ref="M3:M66">IF(F3="","","T")</f>
      </c>
      <c r="N3" s="61">
        <f aca="true" t="shared" si="7" ref="N3:N66">IF(F3="","","正選手")</f>
      </c>
      <c r="O3" s="237">
        <f>IF('男子'!H16&lt;&gt;"",'男子'!H16,"")</f>
      </c>
      <c r="P3" s="64">
        <f aca="true" t="shared" si="8" ref="P3:P66">IF(AND(F3="",E3=""),"",IF(LEN(E3)=4,"","ﾌﾘｶﾞﾅ"))</f>
      </c>
      <c r="Q3" s="64">
        <f>IF(OR(LEN(F3)=5,LEN(F3)=0),"",WIDECHAR(LEN(F3))&amp;"文字")</f>
      </c>
      <c r="R3" s="64">
        <f>IF(LEN(J3)+LEN(I3)&gt;6,WIDECHAR(LEN(J3)+LEN(I3))&amp;"文字","")</f>
      </c>
      <c r="S3" s="64">
        <f aca="true" t="shared" si="9" ref="S3:S66">IF(F3="","",F3&amp;"＿"&amp;I3)</f>
      </c>
      <c r="T3" s="64">
        <f aca="true" t="shared" si="10" ref="T3:T66">IF(F3="","",COUNTIF($S$2:$S$137,S3)+COUNTIF($S$194:$S$329,S3))</f>
      </c>
      <c r="U3" s="65">
        <f>IF(OR(T3="",T3&lt;3),"","確認")</f>
      </c>
      <c r="V3" s="188">
        <f aca="true" t="shared" si="11" ref="V3:V66">IF(P3="ﾌﾘｶﾞﾅ",F3,"")</f>
      </c>
      <c r="W3" s="194"/>
      <c r="X3" s="433"/>
      <c r="Z3" s="61">
        <f>IF(S3="","",IF(COUNTIF($S$2:S3,S3)=1,"●",""))</f>
      </c>
      <c r="AA3" s="133">
        <f aca="true" t="shared" si="12" ref="AA3:AA66">IF(Z3="●",I3,"")</f>
      </c>
    </row>
    <row r="4" spans="1:27" s="60" customFormat="1" ht="13.5">
      <c r="A4" s="60">
        <f t="shared" si="2"/>
        <v>328</v>
      </c>
      <c r="B4" s="60">
        <f t="shared" si="3"/>
        <v>272</v>
      </c>
      <c r="C4" s="61">
        <f t="shared" si="0"/>
      </c>
      <c r="D4" s="61">
        <f>IF(F4="","",IF(SUM($D$2:D3)=0,(郡市番号*1000)+1,MAX($D$2:D3)+1))</f>
      </c>
      <c r="E4" s="250">
        <f>IF('男子'!C17&lt;&gt;"",'男子'!C17,"")</f>
      </c>
      <c r="F4" s="61">
        <f>IF('男子'!D17&lt;&gt;"",'男子'!D17,"")</f>
      </c>
      <c r="G4" s="61">
        <f>IF('男子'!F17&lt;&gt;"",'男子'!F17,"")</f>
      </c>
      <c r="H4" s="61">
        <f t="shared" si="1"/>
      </c>
      <c r="I4" s="61">
        <f>IF('男子'!G17&lt;&gt;"",'男子'!G17,"")</f>
      </c>
      <c r="J4" s="61">
        <f t="shared" si="4"/>
      </c>
      <c r="K4" s="62">
        <f t="shared" si="5"/>
      </c>
      <c r="L4" s="107">
        <f>IF(F4="","",'男子'!$B$15)</f>
      </c>
      <c r="M4" s="63">
        <f t="shared" si="6"/>
      </c>
      <c r="N4" s="61">
        <f t="shared" si="7"/>
      </c>
      <c r="O4" s="237">
        <f>IF('男子'!H17&lt;&gt;"",'男子'!H17,"")</f>
      </c>
      <c r="P4" s="64">
        <f t="shared" si="8"/>
      </c>
      <c r="Q4" s="64">
        <f aca="true" t="shared" si="13" ref="Q4:Q67">IF(OR(LEN(F4)=5,LEN(F4)=0),"",WIDECHAR(LEN(F4))&amp;"文字")</f>
      </c>
      <c r="R4" s="64">
        <f aca="true" t="shared" si="14" ref="R4:R67">IF(LEN(J4)+LEN(I4)&gt;6,WIDECHAR(LEN(J4)+LEN(I4))&amp;"文字","")</f>
      </c>
      <c r="S4" s="64">
        <f t="shared" si="9"/>
      </c>
      <c r="T4" s="64">
        <f t="shared" si="10"/>
      </c>
      <c r="U4" s="65">
        <f aca="true" t="shared" si="15" ref="U4:U67">IF(OR(T4="",T4&lt;3),"","確認")</f>
      </c>
      <c r="V4" s="188">
        <f t="shared" si="11"/>
      </c>
      <c r="W4" s="194"/>
      <c r="X4" s="433"/>
      <c r="Z4" s="61">
        <f>IF(S4="","",IF(COUNTIF($S$2:S4,S4)=1,"●",""))</f>
      </c>
      <c r="AA4" s="133">
        <f t="shared" si="12"/>
      </c>
    </row>
    <row r="5" spans="1:27" s="60" customFormat="1" ht="13.5">
      <c r="A5" s="60">
        <f t="shared" si="2"/>
        <v>328</v>
      </c>
      <c r="B5" s="60">
        <f t="shared" si="3"/>
        <v>272</v>
      </c>
      <c r="C5" s="61">
        <f t="shared" si="0"/>
      </c>
      <c r="D5" s="61">
        <f>IF(F5="","",IF(SUM($D$2:D4)=0,(郡市番号*1000)+1,MAX($D$2:D4)+1))</f>
      </c>
      <c r="E5" s="250">
        <f>IF('男子'!C18&lt;&gt;"",'男子'!C18,"")</f>
      </c>
      <c r="F5" s="61">
        <f>IF('男子'!D18&lt;&gt;"",'男子'!D18,"")</f>
      </c>
      <c r="G5" s="61">
        <f>IF('男子'!F18&lt;&gt;"",'男子'!F18,"")</f>
      </c>
      <c r="H5" s="61">
        <f t="shared" si="1"/>
      </c>
      <c r="I5" s="61">
        <f>IF('男子'!G18&lt;&gt;"",'男子'!G18,"")</f>
      </c>
      <c r="J5" s="61">
        <f t="shared" si="4"/>
      </c>
      <c r="K5" s="62">
        <f t="shared" si="5"/>
      </c>
      <c r="L5" s="107">
        <f>IF(F5="","",'男子'!$B$15)</f>
      </c>
      <c r="M5" s="63">
        <f t="shared" si="6"/>
      </c>
      <c r="N5" s="61">
        <f t="shared" si="7"/>
      </c>
      <c r="O5" s="237">
        <f>IF('男子'!H18&lt;&gt;"",'男子'!H18,"")</f>
      </c>
      <c r="P5" s="64">
        <f t="shared" si="8"/>
      </c>
      <c r="Q5" s="64">
        <f t="shared" si="13"/>
      </c>
      <c r="R5" s="64">
        <f t="shared" si="14"/>
      </c>
      <c r="S5" s="64">
        <f t="shared" si="9"/>
      </c>
      <c r="T5" s="64">
        <f t="shared" si="10"/>
      </c>
      <c r="U5" s="65">
        <f t="shared" si="15"/>
      </c>
      <c r="V5" s="188">
        <f t="shared" si="11"/>
      </c>
      <c r="W5" s="194"/>
      <c r="X5" s="433"/>
      <c r="Z5" s="61">
        <f>IF(S5="","",IF(COUNTIF($S$2:S5,S5)=1,"●",""))</f>
      </c>
      <c r="AA5" s="133">
        <f t="shared" si="12"/>
      </c>
    </row>
    <row r="6" spans="1:27" s="60" customFormat="1" ht="13.5">
      <c r="A6" s="60">
        <f t="shared" si="2"/>
        <v>328</v>
      </c>
      <c r="B6" s="60">
        <f t="shared" si="3"/>
        <v>272</v>
      </c>
      <c r="C6" s="61">
        <f t="shared" si="0"/>
      </c>
      <c r="D6" s="61">
        <f>IF(F6="","",IF(SUM($D$2:D5)=0,(郡市番号*1000)+1,MAX($D$2:D5)+1))</f>
      </c>
      <c r="E6" s="250">
        <f>IF('男子'!C19&lt;&gt;"",'男子'!C19,"")</f>
      </c>
      <c r="F6" s="61">
        <f>IF('男子'!D19&lt;&gt;"",'男子'!D19,"")</f>
      </c>
      <c r="G6" s="61">
        <f>IF('男子'!F19&lt;&gt;"",'男子'!F19,"")</f>
      </c>
      <c r="H6" s="61">
        <f t="shared" si="1"/>
      </c>
      <c r="I6" s="61">
        <f>IF('男子'!G19&lt;&gt;"",'男子'!G19,"")</f>
      </c>
      <c r="J6" s="61">
        <f t="shared" si="4"/>
      </c>
      <c r="K6" s="62">
        <f t="shared" si="5"/>
      </c>
      <c r="L6" s="107">
        <f>IF(F6="","",'男子'!$B$15)</f>
      </c>
      <c r="M6" s="63">
        <f t="shared" si="6"/>
      </c>
      <c r="N6" s="61">
        <f t="shared" si="7"/>
      </c>
      <c r="O6" s="237">
        <f>IF('男子'!H19&lt;&gt;"",'男子'!H19,"")</f>
      </c>
      <c r="P6" s="64">
        <f t="shared" si="8"/>
      </c>
      <c r="Q6" s="64">
        <f t="shared" si="13"/>
      </c>
      <c r="R6" s="64">
        <f t="shared" si="14"/>
      </c>
      <c r="S6" s="64">
        <f t="shared" si="9"/>
      </c>
      <c r="T6" s="64">
        <f t="shared" si="10"/>
      </c>
      <c r="U6" s="65">
        <f t="shared" si="15"/>
      </c>
      <c r="V6" s="188">
        <f t="shared" si="11"/>
      </c>
      <c r="W6" s="194"/>
      <c r="X6" s="433"/>
      <c r="Z6" s="61">
        <f>IF(S6="","",IF(COUNTIF($S$2:S6,S6)=1,"●",""))</f>
      </c>
      <c r="AA6" s="133">
        <f t="shared" si="12"/>
      </c>
    </row>
    <row r="7" spans="1:27" s="60" customFormat="1" ht="13.5">
      <c r="A7" s="60">
        <f t="shared" si="2"/>
        <v>328</v>
      </c>
      <c r="B7" s="60">
        <f t="shared" si="3"/>
        <v>272</v>
      </c>
      <c r="C7" s="61">
        <f t="shared" si="0"/>
      </c>
      <c r="D7" s="61">
        <f>IF(F7="","",IF(SUM($D$2:D6)=0,(郡市番号*1000)+1,MAX($D$2:D6)+1))</f>
      </c>
      <c r="E7" s="250">
        <f>IF('男子'!C20&lt;&gt;"",'男子'!C20,"")</f>
      </c>
      <c r="F7" s="61">
        <f>IF('男子'!D20&lt;&gt;"",'男子'!D20,"")</f>
      </c>
      <c r="G7" s="61">
        <f>IF('男子'!F20&lt;&gt;"",'男子'!F20,"")</f>
      </c>
      <c r="H7" s="61">
        <f t="shared" si="1"/>
      </c>
      <c r="I7" s="61">
        <f>IF('男子'!G20&lt;&gt;"",'男子'!G20,"")</f>
      </c>
      <c r="J7" s="61">
        <f t="shared" si="4"/>
      </c>
      <c r="K7" s="62">
        <f t="shared" si="5"/>
      </c>
      <c r="L7" s="107">
        <f>IF(F7="","",'男子'!$B$15)</f>
      </c>
      <c r="M7" s="63">
        <f t="shared" si="6"/>
      </c>
      <c r="N7" s="61">
        <f t="shared" si="7"/>
      </c>
      <c r="O7" s="237">
        <f>IF('男子'!H20&lt;&gt;"",'男子'!H20,"")</f>
      </c>
      <c r="P7" s="64">
        <f t="shared" si="8"/>
      </c>
      <c r="Q7" s="64">
        <f t="shared" si="13"/>
      </c>
      <c r="R7" s="64">
        <f t="shared" si="14"/>
      </c>
      <c r="S7" s="64">
        <f t="shared" si="9"/>
      </c>
      <c r="T7" s="64">
        <f t="shared" si="10"/>
      </c>
      <c r="U7" s="65">
        <f t="shared" si="15"/>
      </c>
      <c r="V7" s="188">
        <f t="shared" si="11"/>
      </c>
      <c r="W7" s="194"/>
      <c r="X7" s="433"/>
      <c r="Z7" s="61">
        <f>IF(S7="","",IF(COUNTIF($S$2:S7,S7)=1,"●",""))</f>
      </c>
      <c r="AA7" s="133">
        <f t="shared" si="12"/>
      </c>
    </row>
    <row r="8" spans="1:27" s="60" customFormat="1" ht="13.5">
      <c r="A8" s="60">
        <f t="shared" si="2"/>
        <v>328</v>
      </c>
      <c r="B8" s="60">
        <f t="shared" si="3"/>
        <v>272</v>
      </c>
      <c r="C8" s="61">
        <f t="shared" si="0"/>
      </c>
      <c r="D8" s="61">
        <f>IF(F8="","",IF(SUM($D$2:D7)=0,(郡市番号*1000)+1,MAX($D$2:D7)+1))</f>
      </c>
      <c r="E8" s="250">
        <f>IF('男子'!C21&lt;&gt;"",'男子'!C21,"")</f>
      </c>
      <c r="F8" s="61">
        <f>IF('男子'!D21&lt;&gt;"",'男子'!D21,"")</f>
      </c>
      <c r="G8" s="61">
        <f>IF('男子'!F21&lt;&gt;"",'男子'!F21,"")</f>
      </c>
      <c r="H8" s="61">
        <f t="shared" si="1"/>
      </c>
      <c r="I8" s="61">
        <f>IF('男子'!G21&lt;&gt;"",'男子'!G21,"")</f>
      </c>
      <c r="J8" s="61">
        <f t="shared" si="4"/>
      </c>
      <c r="K8" s="62">
        <f t="shared" si="5"/>
      </c>
      <c r="L8" s="107">
        <f>IF(F8="","",'男子'!$B$15)</f>
      </c>
      <c r="M8" s="63">
        <f t="shared" si="6"/>
      </c>
      <c r="N8" s="61">
        <f t="shared" si="7"/>
      </c>
      <c r="O8" s="237">
        <f>IF('男子'!H21&lt;&gt;"",'男子'!H21,"")</f>
      </c>
      <c r="P8" s="64">
        <f t="shared" si="8"/>
      </c>
      <c r="Q8" s="64">
        <f t="shared" si="13"/>
      </c>
      <c r="R8" s="64">
        <f t="shared" si="14"/>
      </c>
      <c r="S8" s="64">
        <f t="shared" si="9"/>
      </c>
      <c r="T8" s="64">
        <f t="shared" si="10"/>
      </c>
      <c r="U8" s="65">
        <f t="shared" si="15"/>
      </c>
      <c r="V8" s="188">
        <f t="shared" si="11"/>
      </c>
      <c r="W8" s="194"/>
      <c r="X8" s="433"/>
      <c r="Z8" s="61">
        <f>IF(S8="","",IF(COUNTIF($S$2:S8,S8)=1,"●",""))</f>
      </c>
      <c r="AA8" s="133">
        <f t="shared" si="12"/>
      </c>
    </row>
    <row r="9" spans="1:27" s="66" customFormat="1" ht="13.5">
      <c r="A9" s="66">
        <f t="shared" si="2"/>
        <v>328</v>
      </c>
      <c r="B9" s="66">
        <f t="shared" si="3"/>
        <v>272</v>
      </c>
      <c r="C9" s="67">
        <f t="shared" si="0"/>
      </c>
      <c r="D9" s="67">
        <f>IF(F9="","",IF(SUM($D$2:D8)=0,(郡市番号*1000)+1,MAX($D$2:D8)+1))</f>
      </c>
      <c r="E9" s="251">
        <f>IF('男子'!C22&lt;&gt;"",'男子'!C22,"")</f>
      </c>
      <c r="F9" s="67">
        <f>IF('男子'!D22&lt;&gt;"",'男子'!D22,"")</f>
      </c>
      <c r="G9" s="67">
        <f>IF('男子'!F22&lt;&gt;"",'男子'!F22,"")</f>
      </c>
      <c r="H9" s="67">
        <f t="shared" si="1"/>
      </c>
      <c r="I9" s="67">
        <f>IF('男子'!G22&lt;&gt;"",'男子'!G22,"")</f>
      </c>
      <c r="J9" s="67">
        <f t="shared" si="4"/>
      </c>
      <c r="K9" s="68">
        <f t="shared" si="5"/>
      </c>
      <c r="L9" s="108">
        <f>IF(F9="","",'男子'!$B$15)</f>
      </c>
      <c r="M9" s="69">
        <f t="shared" si="6"/>
      </c>
      <c r="N9" s="67">
        <f t="shared" si="7"/>
      </c>
      <c r="O9" s="238">
        <f>IF('男子'!H22&lt;&gt;"",'男子'!H22,"")</f>
      </c>
      <c r="P9" s="70">
        <f t="shared" si="8"/>
      </c>
      <c r="Q9" s="70">
        <f t="shared" si="13"/>
      </c>
      <c r="R9" s="70">
        <f t="shared" si="14"/>
      </c>
      <c r="S9" s="70">
        <f t="shared" si="9"/>
      </c>
      <c r="T9" s="70">
        <f t="shared" si="10"/>
      </c>
      <c r="U9" s="71">
        <f t="shared" si="15"/>
      </c>
      <c r="V9" s="192">
        <f t="shared" si="11"/>
      </c>
      <c r="W9" s="195"/>
      <c r="X9" s="439"/>
      <c r="Z9" s="67">
        <f>IF(S9="","",IF(COUNTIF($S$2:S9,S9)=1,"●",""))</f>
      </c>
      <c r="AA9" s="134">
        <f t="shared" si="12"/>
      </c>
    </row>
    <row r="10" spans="1:27" s="54" customFormat="1" ht="13.5">
      <c r="A10" s="54">
        <f t="shared" si="2"/>
        <v>328</v>
      </c>
      <c r="B10" s="54">
        <f t="shared" si="3"/>
        <v>272</v>
      </c>
      <c r="C10" s="55">
        <f t="shared" si="0"/>
      </c>
      <c r="D10" s="55">
        <f>IF(F10="","",IF(SUM($D$2:D9)=0,(郡市番号*1000)+1,MAX($D$2:D9)+1))</f>
      </c>
      <c r="E10" s="252">
        <f>IF('男子'!C23&lt;&gt;"",'男子'!C23,"")</f>
      </c>
      <c r="F10" s="55">
        <f>IF('男子'!D23&lt;&gt;"",'男子'!D23,"")</f>
      </c>
      <c r="G10" s="55">
        <f>IF('男子'!F23&lt;&gt;"",'男子'!F23,"")</f>
      </c>
      <c r="H10" s="55">
        <f t="shared" si="1"/>
      </c>
      <c r="I10" s="55">
        <f>IF('男子'!G23&lt;&gt;"",'男子'!G23,"")</f>
      </c>
      <c r="J10" s="55">
        <f t="shared" si="4"/>
      </c>
      <c r="K10" s="56">
        <f aca="true" t="shared" si="16" ref="K10:K17">IF(F10="","",2)</f>
      </c>
      <c r="L10" s="109">
        <f>IF(F10="","",'男子'!$B$23)</f>
      </c>
      <c r="M10" s="57">
        <f t="shared" si="6"/>
      </c>
      <c r="N10" s="55">
        <f t="shared" si="7"/>
      </c>
      <c r="O10" s="237">
        <f>IF('男子'!H23&lt;&gt;"",'男子'!H23,"")</f>
      </c>
      <c r="P10" s="58">
        <f t="shared" si="8"/>
      </c>
      <c r="Q10" s="58">
        <f t="shared" si="13"/>
      </c>
      <c r="R10" s="58">
        <f t="shared" si="14"/>
      </c>
      <c r="S10" s="58">
        <f t="shared" si="9"/>
      </c>
      <c r="T10" s="58">
        <f t="shared" si="10"/>
      </c>
      <c r="U10" s="59">
        <f t="shared" si="15"/>
      </c>
      <c r="V10" s="188">
        <f t="shared" si="11"/>
      </c>
      <c r="W10" s="194"/>
      <c r="X10" s="438" t="s">
        <v>52</v>
      </c>
      <c r="Z10" s="55">
        <f>IF(S10="","",IF(COUNTIF($S$2:S10,S10)=1,"●",""))</f>
      </c>
      <c r="AA10" s="135">
        <f t="shared" si="12"/>
      </c>
    </row>
    <row r="11" spans="1:27" s="60" customFormat="1" ht="13.5">
      <c r="A11" s="60">
        <f t="shared" si="2"/>
        <v>328</v>
      </c>
      <c r="B11" s="60">
        <f t="shared" si="3"/>
        <v>272</v>
      </c>
      <c r="C11" s="61">
        <f t="shared" si="0"/>
      </c>
      <c r="D11" s="61">
        <f>IF(F11="","",IF(SUM($D$2:D10)=0,(郡市番号*1000)+1,MAX($D$2:D10)+1))</f>
      </c>
      <c r="E11" s="250">
        <f>IF('男子'!C24&lt;&gt;"",'男子'!C24,"")</f>
      </c>
      <c r="F11" s="61">
        <f>IF('男子'!D24&lt;&gt;"",'男子'!D24,"")</f>
      </c>
      <c r="G11" s="61">
        <f>IF('男子'!F24&lt;&gt;"",'男子'!F24,"")</f>
      </c>
      <c r="H11" s="61">
        <f t="shared" si="1"/>
      </c>
      <c r="I11" s="61">
        <f>IF('男子'!G24&lt;&gt;"",'男子'!G24,"")</f>
      </c>
      <c r="J11" s="61">
        <f t="shared" si="4"/>
      </c>
      <c r="K11" s="62">
        <f t="shared" si="16"/>
      </c>
      <c r="L11" s="107">
        <f>IF(F11="","",'男子'!$B$23)</f>
      </c>
      <c r="M11" s="63">
        <f t="shared" si="6"/>
      </c>
      <c r="N11" s="61">
        <f t="shared" si="7"/>
      </c>
      <c r="O11" s="237">
        <f>IF('男子'!H24&lt;&gt;"",'男子'!H24,"")</f>
      </c>
      <c r="P11" s="64">
        <f t="shared" si="8"/>
      </c>
      <c r="Q11" s="64">
        <f t="shared" si="13"/>
      </c>
      <c r="R11" s="64">
        <f t="shared" si="14"/>
      </c>
      <c r="S11" s="64">
        <f t="shared" si="9"/>
      </c>
      <c r="T11" s="64">
        <f t="shared" si="10"/>
      </c>
      <c r="U11" s="65">
        <f t="shared" si="15"/>
      </c>
      <c r="V11" s="188">
        <f t="shared" si="11"/>
      </c>
      <c r="W11" s="194"/>
      <c r="X11" s="433"/>
      <c r="Z11" s="61">
        <f>IF(S11="","",IF(COUNTIF($S$2:S11,S11)=1,"●",""))</f>
      </c>
      <c r="AA11" s="133">
        <f t="shared" si="12"/>
      </c>
    </row>
    <row r="12" spans="1:27" s="60" customFormat="1" ht="13.5">
      <c r="A12" s="60">
        <f t="shared" si="2"/>
        <v>328</v>
      </c>
      <c r="B12" s="60">
        <f t="shared" si="3"/>
        <v>272</v>
      </c>
      <c r="C12" s="61">
        <f t="shared" si="0"/>
      </c>
      <c r="D12" s="61">
        <f>IF(F12="","",IF(SUM($D$2:D11)=0,(郡市番号*1000)+1,MAX($D$2:D11)+1))</f>
      </c>
      <c r="E12" s="250">
        <f>IF('男子'!C25&lt;&gt;"",'男子'!C25,"")</f>
      </c>
      <c r="F12" s="61">
        <f>IF('男子'!D25&lt;&gt;"",'男子'!D25,"")</f>
      </c>
      <c r="G12" s="61">
        <f>IF('男子'!F25&lt;&gt;"",'男子'!F25,"")</f>
      </c>
      <c r="H12" s="61">
        <f t="shared" si="1"/>
      </c>
      <c r="I12" s="61">
        <f>IF('男子'!G25&lt;&gt;"",'男子'!G25,"")</f>
      </c>
      <c r="J12" s="61">
        <f t="shared" si="4"/>
      </c>
      <c r="K12" s="62">
        <f t="shared" si="16"/>
      </c>
      <c r="L12" s="107">
        <f>IF(F12="","",'男子'!$B$23)</f>
      </c>
      <c r="M12" s="63">
        <f t="shared" si="6"/>
      </c>
      <c r="N12" s="61">
        <f t="shared" si="7"/>
      </c>
      <c r="O12" s="237">
        <f>IF('男子'!H25&lt;&gt;"",'男子'!H25,"")</f>
      </c>
      <c r="P12" s="64">
        <f t="shared" si="8"/>
      </c>
      <c r="Q12" s="64">
        <f t="shared" si="13"/>
      </c>
      <c r="R12" s="64">
        <f t="shared" si="14"/>
      </c>
      <c r="S12" s="64">
        <f t="shared" si="9"/>
      </c>
      <c r="T12" s="64">
        <f t="shared" si="10"/>
      </c>
      <c r="U12" s="65">
        <f t="shared" si="15"/>
      </c>
      <c r="V12" s="188">
        <f t="shared" si="11"/>
      </c>
      <c r="W12" s="194"/>
      <c r="X12" s="433"/>
      <c r="Z12" s="61">
        <f>IF(S12="","",IF(COUNTIF($S$2:S12,S12)=1,"●",""))</f>
      </c>
      <c r="AA12" s="133">
        <f t="shared" si="12"/>
      </c>
    </row>
    <row r="13" spans="1:27" s="60" customFormat="1" ht="13.5">
      <c r="A13" s="60">
        <f t="shared" si="2"/>
        <v>328</v>
      </c>
      <c r="B13" s="60">
        <f t="shared" si="3"/>
        <v>272</v>
      </c>
      <c r="C13" s="61">
        <f t="shared" si="0"/>
      </c>
      <c r="D13" s="61">
        <f>IF(F13="","",IF(SUM($D$2:D12)=0,(郡市番号*1000)+1,MAX($D$2:D12)+1))</f>
      </c>
      <c r="E13" s="250">
        <f>IF('男子'!C26&lt;&gt;"",'男子'!C26,"")</f>
      </c>
      <c r="F13" s="61">
        <f>IF('男子'!D26&lt;&gt;"",'男子'!D26,"")</f>
      </c>
      <c r="G13" s="61">
        <f>IF('男子'!F26&lt;&gt;"",'男子'!F26,"")</f>
      </c>
      <c r="H13" s="61">
        <f t="shared" si="1"/>
      </c>
      <c r="I13" s="61">
        <f>IF('男子'!G26&lt;&gt;"",'男子'!G26,"")</f>
      </c>
      <c r="J13" s="61">
        <f t="shared" si="4"/>
      </c>
      <c r="K13" s="62">
        <f t="shared" si="16"/>
      </c>
      <c r="L13" s="107">
        <f>IF(F13="","",'男子'!$B$23)</f>
      </c>
      <c r="M13" s="63">
        <f t="shared" si="6"/>
      </c>
      <c r="N13" s="61">
        <f t="shared" si="7"/>
      </c>
      <c r="O13" s="237">
        <f>IF('男子'!H26&lt;&gt;"",'男子'!H26,"")</f>
      </c>
      <c r="P13" s="64">
        <f t="shared" si="8"/>
      </c>
      <c r="Q13" s="64">
        <f t="shared" si="13"/>
      </c>
      <c r="R13" s="64">
        <f t="shared" si="14"/>
      </c>
      <c r="S13" s="64">
        <f t="shared" si="9"/>
      </c>
      <c r="T13" s="64">
        <f t="shared" si="10"/>
      </c>
      <c r="U13" s="65">
        <f t="shared" si="15"/>
      </c>
      <c r="V13" s="188">
        <f t="shared" si="11"/>
      </c>
      <c r="W13" s="194"/>
      <c r="X13" s="433"/>
      <c r="Z13" s="61">
        <f>IF(S13="","",IF(COUNTIF($S$2:S13,S13)=1,"●",""))</f>
      </c>
      <c r="AA13" s="133">
        <f t="shared" si="12"/>
      </c>
    </row>
    <row r="14" spans="1:27" s="60" customFormat="1" ht="13.5">
      <c r="A14" s="60">
        <f t="shared" si="2"/>
        <v>328</v>
      </c>
      <c r="B14" s="60">
        <f t="shared" si="3"/>
        <v>272</v>
      </c>
      <c r="C14" s="61">
        <f t="shared" si="0"/>
      </c>
      <c r="D14" s="61">
        <f>IF(F14="","",IF(SUM($D$2:D13)=0,(郡市番号*1000)+1,MAX($D$2:D13)+1))</f>
      </c>
      <c r="E14" s="250">
        <f>IF('男子'!C27&lt;&gt;"",'男子'!C27,"")</f>
      </c>
      <c r="F14" s="61">
        <f>IF('男子'!D27&lt;&gt;"",'男子'!D27,"")</f>
      </c>
      <c r="G14" s="61">
        <f>IF('男子'!F27&lt;&gt;"",'男子'!F27,"")</f>
      </c>
      <c r="H14" s="61">
        <f t="shared" si="1"/>
      </c>
      <c r="I14" s="61">
        <f>IF('男子'!G27&lt;&gt;"",'男子'!G27,"")</f>
      </c>
      <c r="J14" s="61">
        <f t="shared" si="4"/>
      </c>
      <c r="K14" s="62">
        <f t="shared" si="16"/>
      </c>
      <c r="L14" s="107">
        <f>IF(F14="","",'男子'!$B$23)</f>
      </c>
      <c r="M14" s="63">
        <f t="shared" si="6"/>
      </c>
      <c r="N14" s="61">
        <f t="shared" si="7"/>
      </c>
      <c r="O14" s="237">
        <f>IF('男子'!H27&lt;&gt;"",'男子'!H27,"")</f>
      </c>
      <c r="P14" s="64">
        <f t="shared" si="8"/>
      </c>
      <c r="Q14" s="64">
        <f t="shared" si="13"/>
      </c>
      <c r="R14" s="64">
        <f t="shared" si="14"/>
      </c>
      <c r="S14" s="64">
        <f t="shared" si="9"/>
      </c>
      <c r="T14" s="64">
        <f t="shared" si="10"/>
      </c>
      <c r="U14" s="65">
        <f t="shared" si="15"/>
      </c>
      <c r="V14" s="188">
        <f t="shared" si="11"/>
      </c>
      <c r="W14" s="194"/>
      <c r="X14" s="433"/>
      <c r="Z14" s="61">
        <f>IF(S14="","",IF(COUNTIF($S$2:S14,S14)=1,"●",""))</f>
      </c>
      <c r="AA14" s="133">
        <f t="shared" si="12"/>
      </c>
    </row>
    <row r="15" spans="1:27" s="60" customFormat="1" ht="13.5">
      <c r="A15" s="60">
        <f t="shared" si="2"/>
        <v>328</v>
      </c>
      <c r="B15" s="60">
        <f t="shared" si="3"/>
        <v>272</v>
      </c>
      <c r="C15" s="61">
        <f t="shared" si="0"/>
      </c>
      <c r="D15" s="61">
        <f>IF(F15="","",IF(SUM($D$2:D14)=0,(郡市番号*1000)+1,MAX($D$2:D14)+1))</f>
      </c>
      <c r="E15" s="250">
        <f>IF('男子'!C28&lt;&gt;"",'男子'!C28,"")</f>
      </c>
      <c r="F15" s="61">
        <f>IF('男子'!D28&lt;&gt;"",'男子'!D28,"")</f>
      </c>
      <c r="G15" s="61">
        <f>IF('男子'!F28&lt;&gt;"",'男子'!F28,"")</f>
      </c>
      <c r="H15" s="61">
        <f t="shared" si="1"/>
      </c>
      <c r="I15" s="61">
        <f>IF('男子'!G28&lt;&gt;"",'男子'!G28,"")</f>
      </c>
      <c r="J15" s="61">
        <f t="shared" si="4"/>
      </c>
      <c r="K15" s="62">
        <f t="shared" si="16"/>
      </c>
      <c r="L15" s="107">
        <f>IF(F15="","",'男子'!$B$23)</f>
      </c>
      <c r="M15" s="63">
        <f t="shared" si="6"/>
      </c>
      <c r="N15" s="61">
        <f t="shared" si="7"/>
      </c>
      <c r="O15" s="237">
        <f>IF('男子'!H28&lt;&gt;"",'男子'!H28,"")</f>
      </c>
      <c r="P15" s="64">
        <f t="shared" si="8"/>
      </c>
      <c r="Q15" s="64">
        <f t="shared" si="13"/>
      </c>
      <c r="R15" s="64">
        <f t="shared" si="14"/>
      </c>
      <c r="S15" s="64">
        <f t="shared" si="9"/>
      </c>
      <c r="T15" s="64">
        <f t="shared" si="10"/>
      </c>
      <c r="U15" s="65">
        <f t="shared" si="15"/>
      </c>
      <c r="V15" s="188">
        <f t="shared" si="11"/>
      </c>
      <c r="W15" s="194"/>
      <c r="X15" s="433"/>
      <c r="Z15" s="61">
        <f>IF(S15="","",IF(COUNTIF($S$2:S15,S15)=1,"●",""))</f>
      </c>
      <c r="AA15" s="133">
        <f t="shared" si="12"/>
      </c>
    </row>
    <row r="16" spans="1:27" s="60" customFormat="1" ht="13.5">
      <c r="A16" s="60">
        <f t="shared" si="2"/>
        <v>328</v>
      </c>
      <c r="B16" s="60">
        <f t="shared" si="3"/>
        <v>272</v>
      </c>
      <c r="C16" s="61">
        <f t="shared" si="0"/>
      </c>
      <c r="D16" s="61">
        <f>IF(F16="","",IF(SUM($D$2:D15)=0,(郡市番号*1000)+1,MAX($D$2:D15)+1))</f>
      </c>
      <c r="E16" s="250">
        <f>IF('男子'!C29&lt;&gt;"",'男子'!C29,"")</f>
      </c>
      <c r="F16" s="61">
        <f>IF('男子'!D29&lt;&gt;"",'男子'!D29,"")</f>
      </c>
      <c r="G16" s="61">
        <f>IF('男子'!F29&lt;&gt;"",'男子'!F29,"")</f>
      </c>
      <c r="H16" s="61">
        <f t="shared" si="1"/>
      </c>
      <c r="I16" s="61">
        <f>IF('男子'!G29&lt;&gt;"",'男子'!G29,"")</f>
      </c>
      <c r="J16" s="61">
        <f t="shared" si="4"/>
      </c>
      <c r="K16" s="62">
        <f t="shared" si="16"/>
      </c>
      <c r="L16" s="107">
        <f>IF(F16="","",'男子'!$B$23)</f>
      </c>
      <c r="M16" s="63">
        <f t="shared" si="6"/>
      </c>
      <c r="N16" s="61">
        <f t="shared" si="7"/>
      </c>
      <c r="O16" s="237">
        <f>IF('男子'!H29&lt;&gt;"",'男子'!H29,"")</f>
      </c>
      <c r="P16" s="64">
        <f t="shared" si="8"/>
      </c>
      <c r="Q16" s="64">
        <f t="shared" si="13"/>
      </c>
      <c r="R16" s="64">
        <f t="shared" si="14"/>
      </c>
      <c r="S16" s="64">
        <f t="shared" si="9"/>
      </c>
      <c r="T16" s="64">
        <f t="shared" si="10"/>
      </c>
      <c r="U16" s="65">
        <f t="shared" si="15"/>
      </c>
      <c r="V16" s="188">
        <f t="shared" si="11"/>
      </c>
      <c r="W16" s="194"/>
      <c r="X16" s="433"/>
      <c r="Z16" s="61">
        <f>IF(S16="","",IF(COUNTIF($S$2:S16,S16)=1,"●",""))</f>
      </c>
      <c r="AA16" s="133">
        <f t="shared" si="12"/>
      </c>
    </row>
    <row r="17" spans="1:27" s="66" customFormat="1" ht="13.5">
      <c r="A17" s="66">
        <f t="shared" si="2"/>
        <v>328</v>
      </c>
      <c r="B17" s="66">
        <f t="shared" si="3"/>
        <v>272</v>
      </c>
      <c r="C17" s="67">
        <f t="shared" si="0"/>
      </c>
      <c r="D17" s="67">
        <f>IF(F17="","",IF(SUM($D$2:D16)=0,(郡市番号*1000)+1,MAX($D$2:D16)+1))</f>
      </c>
      <c r="E17" s="251">
        <f>IF('男子'!C30&lt;&gt;"",'男子'!C30,"")</f>
      </c>
      <c r="F17" s="67">
        <f>IF('男子'!D30&lt;&gt;"",'男子'!D30,"")</f>
      </c>
      <c r="G17" s="67">
        <f>IF('男子'!F30&lt;&gt;"",'男子'!F30,"")</f>
      </c>
      <c r="H17" s="67">
        <f t="shared" si="1"/>
      </c>
      <c r="I17" s="67">
        <f>IF('男子'!G30&lt;&gt;"",'男子'!G30,"")</f>
      </c>
      <c r="J17" s="67">
        <f t="shared" si="4"/>
      </c>
      <c r="K17" s="68">
        <f t="shared" si="16"/>
      </c>
      <c r="L17" s="108">
        <f>IF(F17="","",'男子'!$B$23)</f>
      </c>
      <c r="M17" s="69">
        <f t="shared" si="6"/>
      </c>
      <c r="N17" s="67">
        <f t="shared" si="7"/>
      </c>
      <c r="O17" s="238">
        <f>IF('男子'!H30&lt;&gt;"",'男子'!H30,"")</f>
      </c>
      <c r="P17" s="70">
        <f t="shared" si="8"/>
      </c>
      <c r="Q17" s="70">
        <f t="shared" si="13"/>
      </c>
      <c r="R17" s="70">
        <f t="shared" si="14"/>
      </c>
      <c r="S17" s="70">
        <f t="shared" si="9"/>
      </c>
      <c r="T17" s="70">
        <f t="shared" si="10"/>
      </c>
      <c r="U17" s="71">
        <f t="shared" si="15"/>
      </c>
      <c r="V17" s="192">
        <f t="shared" si="11"/>
      </c>
      <c r="W17" s="195"/>
      <c r="X17" s="439"/>
      <c r="Z17" s="67">
        <f>IF(S17="","",IF(COUNTIF($S$2:S17,S17)=1,"●",""))</f>
      </c>
      <c r="AA17" s="134">
        <f t="shared" si="12"/>
      </c>
    </row>
    <row r="18" spans="1:27" s="54" customFormat="1" ht="13.5">
      <c r="A18" s="54">
        <f t="shared" si="2"/>
        <v>328</v>
      </c>
      <c r="B18" s="54">
        <f t="shared" si="3"/>
        <v>272</v>
      </c>
      <c r="C18" s="55">
        <f t="shared" si="0"/>
      </c>
      <c r="D18" s="55">
        <f>IF(F18="","",IF(SUM($D$2:D17)=0,(郡市番号*1000)+1,MAX($D$2:D17)+1))</f>
      </c>
      <c r="E18" s="252">
        <f>IF('男子'!C31&lt;&gt;"",'男子'!C31,"")</f>
      </c>
      <c r="F18" s="55">
        <f>IF('男子'!D31&lt;&gt;"",'男子'!D31,"")</f>
      </c>
      <c r="G18" s="55">
        <f>IF('男子'!F31&lt;&gt;"",'男子'!F31,"")</f>
      </c>
      <c r="H18" s="55">
        <f t="shared" si="1"/>
      </c>
      <c r="I18" s="55">
        <f>IF('男子'!G31&lt;&gt;"",'男子'!G31,"")</f>
      </c>
      <c r="J18" s="55">
        <f t="shared" si="4"/>
      </c>
      <c r="K18" s="56">
        <f aca="true" t="shared" si="17" ref="K18:K25">IF(F18="","",3)</f>
      </c>
      <c r="L18" s="109">
        <f>IF(F18="","",'男子'!$B$31)</f>
      </c>
      <c r="M18" s="57">
        <f t="shared" si="6"/>
      </c>
      <c r="N18" s="55">
        <f t="shared" si="7"/>
      </c>
      <c r="O18" s="237">
        <f>IF('男子'!H31&lt;&gt;"",'男子'!H31,"")</f>
      </c>
      <c r="P18" s="58">
        <f t="shared" si="8"/>
      </c>
      <c r="Q18" s="58">
        <f t="shared" si="13"/>
      </c>
      <c r="R18" s="58">
        <f t="shared" si="14"/>
      </c>
      <c r="S18" s="58">
        <f t="shared" si="9"/>
      </c>
      <c r="T18" s="58">
        <f t="shared" si="10"/>
      </c>
      <c r="U18" s="59">
        <f t="shared" si="15"/>
      </c>
      <c r="V18" s="188">
        <f t="shared" si="11"/>
      </c>
      <c r="W18" s="194"/>
      <c r="X18" s="438" t="s">
        <v>53</v>
      </c>
      <c r="Z18" s="55">
        <f>IF(S18="","",IF(COUNTIF($S$2:S18,S18)=1,"●",""))</f>
      </c>
      <c r="AA18" s="135">
        <f t="shared" si="12"/>
      </c>
    </row>
    <row r="19" spans="1:27" s="60" customFormat="1" ht="13.5">
      <c r="A19" s="60">
        <f t="shared" si="2"/>
        <v>328</v>
      </c>
      <c r="B19" s="60">
        <f t="shared" si="3"/>
        <v>272</v>
      </c>
      <c r="C19" s="61">
        <f t="shared" si="0"/>
      </c>
      <c r="D19" s="61">
        <f>IF(F19="","",IF(SUM($D$2:D18)=0,(郡市番号*1000)+1,MAX($D$2:D18)+1))</f>
      </c>
      <c r="E19" s="250">
        <f>IF('男子'!C32&lt;&gt;"",'男子'!C32,"")</f>
      </c>
      <c r="F19" s="61">
        <f>IF('男子'!D32&lt;&gt;"",'男子'!D32,"")</f>
      </c>
      <c r="G19" s="61">
        <f>IF('男子'!F32&lt;&gt;"",'男子'!F32,"")</f>
      </c>
      <c r="H19" s="61">
        <f t="shared" si="1"/>
      </c>
      <c r="I19" s="61">
        <f>IF('男子'!G32&lt;&gt;"",'男子'!G32,"")</f>
      </c>
      <c r="J19" s="61">
        <f t="shared" si="4"/>
      </c>
      <c r="K19" s="62">
        <f t="shared" si="17"/>
      </c>
      <c r="L19" s="107">
        <f>IF(F19="","",'男子'!$B$31)</f>
      </c>
      <c r="M19" s="63">
        <f t="shared" si="6"/>
      </c>
      <c r="N19" s="61">
        <f t="shared" si="7"/>
      </c>
      <c r="O19" s="237">
        <f>IF('男子'!H32&lt;&gt;"",'男子'!H32,"")</f>
      </c>
      <c r="P19" s="64">
        <f t="shared" si="8"/>
      </c>
      <c r="Q19" s="64">
        <f t="shared" si="13"/>
      </c>
      <c r="R19" s="64">
        <f t="shared" si="14"/>
      </c>
      <c r="S19" s="64">
        <f t="shared" si="9"/>
      </c>
      <c r="T19" s="64">
        <f t="shared" si="10"/>
      </c>
      <c r="U19" s="65">
        <f t="shared" si="15"/>
      </c>
      <c r="V19" s="188">
        <f t="shared" si="11"/>
      </c>
      <c r="W19" s="194"/>
      <c r="X19" s="433"/>
      <c r="Z19" s="61">
        <f>IF(S19="","",IF(COUNTIF($S$2:S19,S19)=1,"●",""))</f>
      </c>
      <c r="AA19" s="133">
        <f t="shared" si="12"/>
      </c>
    </row>
    <row r="20" spans="1:27" s="60" customFormat="1" ht="13.5">
      <c r="A20" s="60">
        <f t="shared" si="2"/>
        <v>328</v>
      </c>
      <c r="B20" s="60">
        <f t="shared" si="3"/>
        <v>272</v>
      </c>
      <c r="C20" s="61">
        <f t="shared" si="0"/>
      </c>
      <c r="D20" s="61">
        <f>IF(F20="","",IF(SUM($D$2:D19)=0,(郡市番号*1000)+1,MAX($D$2:D19)+1))</f>
      </c>
      <c r="E20" s="250">
        <f>IF('男子'!C33&lt;&gt;"",'男子'!C33,"")</f>
      </c>
      <c r="F20" s="61">
        <f>IF('男子'!D33&lt;&gt;"",'男子'!D33,"")</f>
      </c>
      <c r="G20" s="61">
        <f>IF('男子'!F33&lt;&gt;"",'男子'!F33,"")</f>
      </c>
      <c r="H20" s="61">
        <f t="shared" si="1"/>
      </c>
      <c r="I20" s="61">
        <f>IF('男子'!G33&lt;&gt;"",'男子'!G33,"")</f>
      </c>
      <c r="J20" s="61">
        <f t="shared" si="4"/>
      </c>
      <c r="K20" s="62">
        <f t="shared" si="17"/>
      </c>
      <c r="L20" s="107">
        <f>IF(F20="","",'男子'!$B$31)</f>
      </c>
      <c r="M20" s="63">
        <f t="shared" si="6"/>
      </c>
      <c r="N20" s="61">
        <f t="shared" si="7"/>
      </c>
      <c r="O20" s="237">
        <f>IF('男子'!H33&lt;&gt;"",'男子'!H33,"")</f>
      </c>
      <c r="P20" s="64">
        <f t="shared" si="8"/>
      </c>
      <c r="Q20" s="64">
        <f t="shared" si="13"/>
      </c>
      <c r="R20" s="64">
        <f t="shared" si="14"/>
      </c>
      <c r="S20" s="64">
        <f t="shared" si="9"/>
      </c>
      <c r="T20" s="64">
        <f t="shared" si="10"/>
      </c>
      <c r="U20" s="65">
        <f t="shared" si="15"/>
      </c>
      <c r="V20" s="188">
        <f t="shared" si="11"/>
      </c>
      <c r="W20" s="194"/>
      <c r="X20" s="433"/>
      <c r="Z20" s="61">
        <f>IF(S20="","",IF(COUNTIF($S$2:S20,S20)=1,"●",""))</f>
      </c>
      <c r="AA20" s="133">
        <f t="shared" si="12"/>
      </c>
    </row>
    <row r="21" spans="1:27" s="60" customFormat="1" ht="13.5">
      <c r="A21" s="60">
        <f t="shared" si="2"/>
        <v>328</v>
      </c>
      <c r="B21" s="60">
        <f t="shared" si="3"/>
        <v>272</v>
      </c>
      <c r="C21" s="61">
        <f t="shared" si="0"/>
      </c>
      <c r="D21" s="61">
        <f>IF(F21="","",IF(SUM($D$2:D20)=0,(郡市番号*1000)+1,MAX($D$2:D20)+1))</f>
      </c>
      <c r="E21" s="250">
        <f>IF('男子'!C34&lt;&gt;"",'男子'!C34,"")</f>
      </c>
      <c r="F21" s="61">
        <f>IF('男子'!D34&lt;&gt;"",'男子'!D34,"")</f>
      </c>
      <c r="G21" s="61">
        <f>IF('男子'!F34&lt;&gt;"",'男子'!F34,"")</f>
      </c>
      <c r="H21" s="61">
        <f t="shared" si="1"/>
      </c>
      <c r="I21" s="61">
        <f>IF('男子'!G34&lt;&gt;"",'男子'!G34,"")</f>
      </c>
      <c r="J21" s="61">
        <f t="shared" si="4"/>
      </c>
      <c r="K21" s="62">
        <f t="shared" si="17"/>
      </c>
      <c r="L21" s="107">
        <f>IF(F21="","",'男子'!$B$31)</f>
      </c>
      <c r="M21" s="63">
        <f t="shared" si="6"/>
      </c>
      <c r="N21" s="61">
        <f t="shared" si="7"/>
      </c>
      <c r="O21" s="237">
        <f>IF('男子'!H34&lt;&gt;"",'男子'!H34,"")</f>
      </c>
      <c r="P21" s="64">
        <f t="shared" si="8"/>
      </c>
      <c r="Q21" s="64">
        <f t="shared" si="13"/>
      </c>
      <c r="R21" s="64">
        <f t="shared" si="14"/>
      </c>
      <c r="S21" s="64">
        <f t="shared" si="9"/>
      </c>
      <c r="T21" s="64">
        <f t="shared" si="10"/>
      </c>
      <c r="U21" s="65">
        <f t="shared" si="15"/>
      </c>
      <c r="V21" s="188">
        <f t="shared" si="11"/>
      </c>
      <c r="W21" s="194"/>
      <c r="X21" s="433"/>
      <c r="Z21" s="61">
        <f>IF(S21="","",IF(COUNTIF($S$2:S21,S21)=1,"●",""))</f>
      </c>
      <c r="AA21" s="133">
        <f t="shared" si="12"/>
      </c>
    </row>
    <row r="22" spans="1:27" s="60" customFormat="1" ht="13.5">
      <c r="A22" s="60">
        <f t="shared" si="2"/>
        <v>328</v>
      </c>
      <c r="B22" s="60">
        <f t="shared" si="3"/>
        <v>272</v>
      </c>
      <c r="C22" s="61">
        <f t="shared" si="0"/>
      </c>
      <c r="D22" s="61">
        <f>IF(F22="","",IF(SUM($D$2:D21)=0,(郡市番号*1000)+1,MAX($D$2:D21)+1))</f>
      </c>
      <c r="E22" s="250">
        <f>IF('男子'!C35&lt;&gt;"",'男子'!C35,"")</f>
      </c>
      <c r="F22" s="61">
        <f>IF('男子'!D35&lt;&gt;"",'男子'!D35,"")</f>
      </c>
      <c r="G22" s="61">
        <f>IF('男子'!F35&lt;&gt;"",'男子'!F35,"")</f>
      </c>
      <c r="H22" s="61">
        <f t="shared" si="1"/>
      </c>
      <c r="I22" s="61">
        <f>IF('男子'!G35&lt;&gt;"",'男子'!G35,"")</f>
      </c>
      <c r="J22" s="61">
        <f t="shared" si="4"/>
      </c>
      <c r="K22" s="62">
        <f t="shared" si="17"/>
      </c>
      <c r="L22" s="107">
        <f>IF(F22="","",'男子'!$B$31)</f>
      </c>
      <c r="M22" s="63">
        <f t="shared" si="6"/>
      </c>
      <c r="N22" s="61">
        <f t="shared" si="7"/>
      </c>
      <c r="O22" s="237">
        <f>IF('男子'!H35&lt;&gt;"",'男子'!H35,"")</f>
      </c>
      <c r="P22" s="64">
        <f t="shared" si="8"/>
      </c>
      <c r="Q22" s="64">
        <f t="shared" si="13"/>
      </c>
      <c r="R22" s="64">
        <f t="shared" si="14"/>
      </c>
      <c r="S22" s="64">
        <f t="shared" si="9"/>
      </c>
      <c r="T22" s="64">
        <f t="shared" si="10"/>
      </c>
      <c r="U22" s="65">
        <f t="shared" si="15"/>
      </c>
      <c r="V22" s="188">
        <f t="shared" si="11"/>
      </c>
      <c r="W22" s="194"/>
      <c r="X22" s="433"/>
      <c r="Z22" s="61">
        <f>IF(S22="","",IF(COUNTIF($S$2:S22,S22)=1,"●",""))</f>
      </c>
      <c r="AA22" s="133">
        <f t="shared" si="12"/>
      </c>
    </row>
    <row r="23" spans="1:27" s="60" customFormat="1" ht="13.5">
      <c r="A23" s="60">
        <f t="shared" si="2"/>
        <v>328</v>
      </c>
      <c r="B23" s="60">
        <f t="shared" si="3"/>
        <v>272</v>
      </c>
      <c r="C23" s="61">
        <f t="shared" si="0"/>
      </c>
      <c r="D23" s="61">
        <f>IF(F23="","",IF(SUM($D$2:D22)=0,(郡市番号*1000)+1,MAX($D$2:D22)+1))</f>
      </c>
      <c r="E23" s="250">
        <f>IF('男子'!C36&lt;&gt;"",'男子'!C36,"")</f>
      </c>
      <c r="F23" s="61">
        <f>IF('男子'!D36&lt;&gt;"",'男子'!D36,"")</f>
      </c>
      <c r="G23" s="61">
        <f>IF('男子'!F36&lt;&gt;"",'男子'!F36,"")</f>
      </c>
      <c r="H23" s="61">
        <f t="shared" si="1"/>
      </c>
      <c r="I23" s="61">
        <f>IF('男子'!G36&lt;&gt;"",'男子'!G36,"")</f>
      </c>
      <c r="J23" s="61">
        <f t="shared" si="4"/>
      </c>
      <c r="K23" s="62">
        <f t="shared" si="17"/>
      </c>
      <c r="L23" s="107">
        <f>IF(F23="","",'男子'!$B$31)</f>
      </c>
      <c r="M23" s="63">
        <f t="shared" si="6"/>
      </c>
      <c r="N23" s="61">
        <f t="shared" si="7"/>
      </c>
      <c r="O23" s="237">
        <f>IF('男子'!H36&lt;&gt;"",'男子'!H36,"")</f>
      </c>
      <c r="P23" s="64">
        <f t="shared" si="8"/>
      </c>
      <c r="Q23" s="64">
        <f t="shared" si="13"/>
      </c>
      <c r="R23" s="64">
        <f t="shared" si="14"/>
      </c>
      <c r="S23" s="64">
        <f t="shared" si="9"/>
      </c>
      <c r="T23" s="64">
        <f t="shared" si="10"/>
      </c>
      <c r="U23" s="65">
        <f t="shared" si="15"/>
      </c>
      <c r="V23" s="188">
        <f t="shared" si="11"/>
      </c>
      <c r="W23" s="194"/>
      <c r="X23" s="433"/>
      <c r="Z23" s="61">
        <f>IF(S23="","",IF(COUNTIF($S$2:S23,S23)=1,"●",""))</f>
      </c>
      <c r="AA23" s="133">
        <f t="shared" si="12"/>
      </c>
    </row>
    <row r="24" spans="1:27" s="60" customFormat="1" ht="13.5">
      <c r="A24" s="60">
        <f t="shared" si="2"/>
        <v>328</v>
      </c>
      <c r="B24" s="60">
        <f t="shared" si="3"/>
        <v>272</v>
      </c>
      <c r="C24" s="61">
        <f t="shared" si="0"/>
      </c>
      <c r="D24" s="61">
        <f>IF(F24="","",IF(SUM($D$2:D23)=0,(郡市番号*1000)+1,MAX($D$2:D23)+1))</f>
      </c>
      <c r="E24" s="250">
        <f>IF('男子'!C37&lt;&gt;"",'男子'!C37,"")</f>
      </c>
      <c r="F24" s="61">
        <f>IF('男子'!D37&lt;&gt;"",'男子'!D37,"")</f>
      </c>
      <c r="G24" s="61">
        <f>IF('男子'!F37&lt;&gt;"",'男子'!F37,"")</f>
      </c>
      <c r="H24" s="61">
        <f t="shared" si="1"/>
      </c>
      <c r="I24" s="61">
        <f>IF('男子'!G37&lt;&gt;"",'男子'!G37,"")</f>
      </c>
      <c r="J24" s="61">
        <f t="shared" si="4"/>
      </c>
      <c r="K24" s="62">
        <f t="shared" si="17"/>
      </c>
      <c r="L24" s="107">
        <f>IF(F24="","",'男子'!$B$31)</f>
      </c>
      <c r="M24" s="63">
        <f t="shared" si="6"/>
      </c>
      <c r="N24" s="61">
        <f t="shared" si="7"/>
      </c>
      <c r="O24" s="237">
        <f>IF('男子'!H37&lt;&gt;"",'男子'!H37,"")</f>
      </c>
      <c r="P24" s="64">
        <f t="shared" si="8"/>
      </c>
      <c r="Q24" s="64">
        <f t="shared" si="13"/>
      </c>
      <c r="R24" s="64">
        <f t="shared" si="14"/>
      </c>
      <c r="S24" s="64">
        <f t="shared" si="9"/>
      </c>
      <c r="T24" s="64">
        <f t="shared" si="10"/>
      </c>
      <c r="U24" s="65">
        <f t="shared" si="15"/>
      </c>
      <c r="V24" s="188">
        <f t="shared" si="11"/>
      </c>
      <c r="W24" s="194"/>
      <c r="X24" s="433"/>
      <c r="Z24" s="61">
        <f>IF(S24="","",IF(COUNTIF($S$2:S24,S24)=1,"●",""))</f>
      </c>
      <c r="AA24" s="133">
        <f t="shared" si="12"/>
      </c>
    </row>
    <row r="25" spans="1:27" s="66" customFormat="1" ht="13.5">
      <c r="A25" s="66">
        <f t="shared" si="2"/>
        <v>328</v>
      </c>
      <c r="B25" s="66">
        <f t="shared" si="3"/>
        <v>272</v>
      </c>
      <c r="C25" s="67">
        <f t="shared" si="0"/>
      </c>
      <c r="D25" s="67">
        <f>IF(F25="","",IF(SUM($D$2:D24)=0,(郡市番号*1000)+1,MAX($D$2:D24)+1))</f>
      </c>
      <c r="E25" s="251">
        <f>IF('男子'!C38&lt;&gt;"",'男子'!C38,"")</f>
      </c>
      <c r="F25" s="67">
        <f>IF('男子'!D38&lt;&gt;"",'男子'!D38,"")</f>
      </c>
      <c r="G25" s="67">
        <f>IF('男子'!F38&lt;&gt;"",'男子'!F38,"")</f>
      </c>
      <c r="H25" s="67">
        <f t="shared" si="1"/>
      </c>
      <c r="I25" s="67">
        <f>IF('男子'!G38&lt;&gt;"",'男子'!G38,"")</f>
      </c>
      <c r="J25" s="67">
        <f t="shared" si="4"/>
      </c>
      <c r="K25" s="68">
        <f t="shared" si="17"/>
      </c>
      <c r="L25" s="108">
        <f>IF(F25="","",'男子'!$B$31)</f>
      </c>
      <c r="M25" s="69">
        <f t="shared" si="6"/>
      </c>
      <c r="N25" s="67">
        <f t="shared" si="7"/>
      </c>
      <c r="O25" s="238">
        <f>IF('男子'!H38&lt;&gt;"",'男子'!H38,"")</f>
      </c>
      <c r="P25" s="70">
        <f t="shared" si="8"/>
      </c>
      <c r="Q25" s="70">
        <f t="shared" si="13"/>
      </c>
      <c r="R25" s="70">
        <f t="shared" si="14"/>
      </c>
      <c r="S25" s="70">
        <f t="shared" si="9"/>
      </c>
      <c r="T25" s="70">
        <f t="shared" si="10"/>
      </c>
      <c r="U25" s="71">
        <f t="shared" si="15"/>
      </c>
      <c r="V25" s="192">
        <f t="shared" si="11"/>
      </c>
      <c r="W25" s="195"/>
      <c r="X25" s="439"/>
      <c r="Z25" s="67">
        <f>IF(S25="","",IF(COUNTIF($S$2:S25,S25)=1,"●",""))</f>
      </c>
      <c r="AA25" s="134">
        <f t="shared" si="12"/>
      </c>
    </row>
    <row r="26" spans="1:27" s="54" customFormat="1" ht="13.5">
      <c r="A26" s="54">
        <f t="shared" si="2"/>
        <v>328</v>
      </c>
      <c r="B26" s="54">
        <f t="shared" si="3"/>
        <v>272</v>
      </c>
      <c r="C26" s="55">
        <f t="shared" si="0"/>
      </c>
      <c r="D26" s="55">
        <f>IF(F26="","",IF(SUM($D$2:D25)=0,(郡市番号*1000)+1,MAX($D$2:D25)+1))</f>
      </c>
      <c r="E26" s="252">
        <f>IF('男子'!C39&lt;&gt;"",'男子'!C39,"")</f>
      </c>
      <c r="F26" s="55">
        <f>IF('男子'!D39&lt;&gt;"",'男子'!D39,"")</f>
      </c>
      <c r="G26" s="55">
        <f>IF('男子'!F39&lt;&gt;"",'男子'!F39,"")</f>
      </c>
      <c r="H26" s="55">
        <f t="shared" si="1"/>
      </c>
      <c r="I26" s="55">
        <f>IF('男子'!G39&lt;&gt;"",'男子'!G39,"")</f>
      </c>
      <c r="J26" s="55">
        <f t="shared" si="4"/>
      </c>
      <c r="K26" s="56">
        <f aca="true" t="shared" si="18" ref="K26:K33">IF(F26="","",4)</f>
      </c>
      <c r="L26" s="109">
        <f>IF(F26="","",'男子'!$B$39)</f>
      </c>
      <c r="M26" s="57">
        <f t="shared" si="6"/>
      </c>
      <c r="N26" s="55">
        <f t="shared" si="7"/>
      </c>
      <c r="O26" s="237">
        <f>IF('男子'!H39&lt;&gt;"",'男子'!H39,"")</f>
      </c>
      <c r="P26" s="58">
        <f t="shared" si="8"/>
      </c>
      <c r="Q26" s="58">
        <f t="shared" si="13"/>
      </c>
      <c r="R26" s="58">
        <f t="shared" si="14"/>
      </c>
      <c r="S26" s="58">
        <f t="shared" si="9"/>
      </c>
      <c r="T26" s="58">
        <f t="shared" si="10"/>
      </c>
      <c r="U26" s="59">
        <f t="shared" si="15"/>
      </c>
      <c r="V26" s="188">
        <f t="shared" si="11"/>
      </c>
      <c r="W26" s="194"/>
      <c r="X26" s="438" t="s">
        <v>54</v>
      </c>
      <c r="Z26" s="55">
        <f>IF(S26="","",IF(COUNTIF($S$2:S26,S26)=1,"●",""))</f>
      </c>
      <c r="AA26" s="135">
        <f t="shared" si="12"/>
      </c>
    </row>
    <row r="27" spans="1:27" s="60" customFormat="1" ht="13.5">
      <c r="A27" s="60">
        <f t="shared" si="2"/>
        <v>328</v>
      </c>
      <c r="B27" s="60">
        <f t="shared" si="3"/>
        <v>272</v>
      </c>
      <c r="C27" s="61">
        <f t="shared" si="0"/>
      </c>
      <c r="D27" s="61">
        <f>IF(F27="","",IF(SUM($D$2:D26)=0,(郡市番号*1000)+1,MAX($D$2:D26)+1))</f>
      </c>
      <c r="E27" s="250">
        <f>IF('男子'!C40&lt;&gt;"",'男子'!C40,"")</f>
      </c>
      <c r="F27" s="61">
        <f>IF('男子'!D40&lt;&gt;"",'男子'!D40,"")</f>
      </c>
      <c r="G27" s="61">
        <f>IF('男子'!F40&lt;&gt;"",'男子'!F40,"")</f>
      </c>
      <c r="H27" s="61">
        <f t="shared" si="1"/>
      </c>
      <c r="I27" s="61">
        <f>IF('男子'!G40&lt;&gt;"",'男子'!G40,"")</f>
      </c>
      <c r="J27" s="61">
        <f t="shared" si="4"/>
      </c>
      <c r="K27" s="62">
        <f t="shared" si="18"/>
      </c>
      <c r="L27" s="107">
        <f>IF(F27="","",'男子'!$B$39)</f>
      </c>
      <c r="M27" s="63">
        <f t="shared" si="6"/>
      </c>
      <c r="N27" s="61">
        <f t="shared" si="7"/>
      </c>
      <c r="O27" s="237">
        <f>IF('男子'!H40&lt;&gt;"",'男子'!H40,"")</f>
      </c>
      <c r="P27" s="64">
        <f t="shared" si="8"/>
      </c>
      <c r="Q27" s="64">
        <f t="shared" si="13"/>
      </c>
      <c r="R27" s="64">
        <f t="shared" si="14"/>
      </c>
      <c r="S27" s="64">
        <f t="shared" si="9"/>
      </c>
      <c r="T27" s="64">
        <f t="shared" si="10"/>
      </c>
      <c r="U27" s="65">
        <f t="shared" si="15"/>
      </c>
      <c r="V27" s="188">
        <f t="shared" si="11"/>
      </c>
      <c r="W27" s="194"/>
      <c r="X27" s="433"/>
      <c r="Z27" s="61">
        <f>IF(S27="","",IF(COUNTIF($S$2:S27,S27)=1,"●",""))</f>
      </c>
      <c r="AA27" s="133">
        <f t="shared" si="12"/>
      </c>
    </row>
    <row r="28" spans="1:27" s="60" customFormat="1" ht="13.5">
      <c r="A28" s="60">
        <f t="shared" si="2"/>
        <v>328</v>
      </c>
      <c r="B28" s="60">
        <f t="shared" si="3"/>
        <v>272</v>
      </c>
      <c r="C28" s="61">
        <f t="shared" si="0"/>
      </c>
      <c r="D28" s="61">
        <f>IF(F28="","",IF(SUM($D$2:D27)=0,(郡市番号*1000)+1,MAX($D$2:D27)+1))</f>
      </c>
      <c r="E28" s="250">
        <f>IF('男子'!C41&lt;&gt;"",'男子'!C41,"")</f>
      </c>
      <c r="F28" s="61">
        <f>IF('男子'!D41&lt;&gt;"",'男子'!D41,"")</f>
      </c>
      <c r="G28" s="61">
        <f>IF('男子'!F41&lt;&gt;"",'男子'!F41,"")</f>
      </c>
      <c r="H28" s="61">
        <f t="shared" si="1"/>
      </c>
      <c r="I28" s="61">
        <f>IF('男子'!G41&lt;&gt;"",'男子'!G41,"")</f>
      </c>
      <c r="J28" s="61">
        <f t="shared" si="4"/>
      </c>
      <c r="K28" s="62">
        <f t="shared" si="18"/>
      </c>
      <c r="L28" s="107">
        <f>IF(F28="","",'男子'!$B$39)</f>
      </c>
      <c r="M28" s="63">
        <f t="shared" si="6"/>
      </c>
      <c r="N28" s="61">
        <f t="shared" si="7"/>
      </c>
      <c r="O28" s="237">
        <f>IF('男子'!H41&lt;&gt;"",'男子'!H41,"")</f>
      </c>
      <c r="P28" s="64">
        <f t="shared" si="8"/>
      </c>
      <c r="Q28" s="64">
        <f t="shared" si="13"/>
      </c>
      <c r="R28" s="64">
        <f t="shared" si="14"/>
      </c>
      <c r="S28" s="64">
        <f t="shared" si="9"/>
      </c>
      <c r="T28" s="64">
        <f t="shared" si="10"/>
      </c>
      <c r="U28" s="65">
        <f t="shared" si="15"/>
      </c>
      <c r="V28" s="188">
        <f t="shared" si="11"/>
      </c>
      <c r="W28" s="194"/>
      <c r="X28" s="433"/>
      <c r="Z28" s="61">
        <f>IF(S28="","",IF(COUNTIF($S$2:S28,S28)=1,"●",""))</f>
      </c>
      <c r="AA28" s="133">
        <f t="shared" si="12"/>
      </c>
    </row>
    <row r="29" spans="1:27" s="60" customFormat="1" ht="13.5">
      <c r="A29" s="60">
        <f t="shared" si="2"/>
        <v>328</v>
      </c>
      <c r="B29" s="60">
        <f t="shared" si="3"/>
        <v>272</v>
      </c>
      <c r="C29" s="61">
        <f t="shared" si="0"/>
      </c>
      <c r="D29" s="61">
        <f>IF(F29="","",IF(SUM($D$2:D28)=0,(郡市番号*1000)+1,MAX($D$2:D28)+1))</f>
      </c>
      <c r="E29" s="250">
        <f>IF('男子'!C42&lt;&gt;"",'男子'!C42,"")</f>
      </c>
      <c r="F29" s="61">
        <f>IF('男子'!D42&lt;&gt;"",'男子'!D42,"")</f>
      </c>
      <c r="G29" s="61">
        <f>IF('男子'!F42&lt;&gt;"",'男子'!F42,"")</f>
      </c>
      <c r="H29" s="61">
        <f t="shared" si="1"/>
      </c>
      <c r="I29" s="61">
        <f>IF('男子'!G42&lt;&gt;"",'男子'!G42,"")</f>
      </c>
      <c r="J29" s="61">
        <f t="shared" si="4"/>
      </c>
      <c r="K29" s="62">
        <f t="shared" si="18"/>
      </c>
      <c r="L29" s="107">
        <f>IF(F29="","",'男子'!$B$39)</f>
      </c>
      <c r="M29" s="63">
        <f t="shared" si="6"/>
      </c>
      <c r="N29" s="61">
        <f t="shared" si="7"/>
      </c>
      <c r="O29" s="237">
        <f>IF('男子'!H42&lt;&gt;"",'男子'!H42,"")</f>
      </c>
      <c r="P29" s="64">
        <f t="shared" si="8"/>
      </c>
      <c r="Q29" s="64">
        <f t="shared" si="13"/>
      </c>
      <c r="R29" s="64">
        <f t="shared" si="14"/>
      </c>
      <c r="S29" s="64">
        <f t="shared" si="9"/>
      </c>
      <c r="T29" s="64">
        <f t="shared" si="10"/>
      </c>
      <c r="U29" s="65">
        <f t="shared" si="15"/>
      </c>
      <c r="V29" s="188">
        <f t="shared" si="11"/>
      </c>
      <c r="W29" s="194"/>
      <c r="X29" s="433"/>
      <c r="Z29" s="61">
        <f>IF(S29="","",IF(COUNTIF($S$2:S29,S29)=1,"●",""))</f>
      </c>
      <c r="AA29" s="133">
        <f t="shared" si="12"/>
      </c>
    </row>
    <row r="30" spans="1:27" s="60" customFormat="1" ht="13.5">
      <c r="A30" s="60">
        <f t="shared" si="2"/>
        <v>328</v>
      </c>
      <c r="B30" s="60">
        <f t="shared" si="3"/>
        <v>272</v>
      </c>
      <c r="C30" s="61">
        <f t="shared" si="0"/>
      </c>
      <c r="D30" s="61">
        <f>IF(F30="","",IF(SUM($D$2:D29)=0,(郡市番号*1000)+1,MAX($D$2:D29)+1))</f>
      </c>
      <c r="E30" s="250">
        <f>IF('男子'!C43&lt;&gt;"",'男子'!C43,"")</f>
      </c>
      <c r="F30" s="61">
        <f>IF('男子'!D43&lt;&gt;"",'男子'!D43,"")</f>
      </c>
      <c r="G30" s="61">
        <f>IF('男子'!F43&lt;&gt;"",'男子'!F43,"")</f>
      </c>
      <c r="H30" s="61">
        <f t="shared" si="1"/>
      </c>
      <c r="I30" s="61">
        <f>IF('男子'!G43&lt;&gt;"",'男子'!G43,"")</f>
      </c>
      <c r="J30" s="61">
        <f t="shared" si="4"/>
      </c>
      <c r="K30" s="62">
        <f t="shared" si="18"/>
      </c>
      <c r="L30" s="107">
        <f>IF(F30="","",'男子'!$B$39)</f>
      </c>
      <c r="M30" s="63">
        <f t="shared" si="6"/>
      </c>
      <c r="N30" s="61">
        <f t="shared" si="7"/>
      </c>
      <c r="O30" s="237">
        <f>IF('男子'!H43&lt;&gt;"",'男子'!H43,"")</f>
      </c>
      <c r="P30" s="64">
        <f t="shared" si="8"/>
      </c>
      <c r="Q30" s="64">
        <f t="shared" si="13"/>
      </c>
      <c r="R30" s="64">
        <f t="shared" si="14"/>
      </c>
      <c r="S30" s="64">
        <f t="shared" si="9"/>
      </c>
      <c r="T30" s="64">
        <f t="shared" si="10"/>
      </c>
      <c r="U30" s="65">
        <f t="shared" si="15"/>
      </c>
      <c r="V30" s="188">
        <f t="shared" si="11"/>
      </c>
      <c r="W30" s="194"/>
      <c r="X30" s="433"/>
      <c r="Z30" s="61">
        <f>IF(S30="","",IF(COUNTIF($S$2:S30,S30)=1,"●",""))</f>
      </c>
      <c r="AA30" s="133">
        <f t="shared" si="12"/>
      </c>
    </row>
    <row r="31" spans="1:27" s="60" customFormat="1" ht="13.5">
      <c r="A31" s="60">
        <f t="shared" si="2"/>
        <v>328</v>
      </c>
      <c r="B31" s="60">
        <f t="shared" si="3"/>
        <v>272</v>
      </c>
      <c r="C31" s="61">
        <f t="shared" si="0"/>
      </c>
      <c r="D31" s="61">
        <f>IF(F31="","",IF(SUM($D$2:D30)=0,(郡市番号*1000)+1,MAX($D$2:D30)+1))</f>
      </c>
      <c r="E31" s="250">
        <f>IF('男子'!C44&lt;&gt;"",'男子'!C44,"")</f>
      </c>
      <c r="F31" s="61">
        <f>IF('男子'!D44&lt;&gt;"",'男子'!D44,"")</f>
      </c>
      <c r="G31" s="61">
        <f>IF('男子'!F44&lt;&gt;"",'男子'!F44,"")</f>
      </c>
      <c r="H31" s="61">
        <f t="shared" si="1"/>
      </c>
      <c r="I31" s="61">
        <f>IF('男子'!G44&lt;&gt;"",'男子'!G44,"")</f>
      </c>
      <c r="J31" s="61">
        <f t="shared" si="4"/>
      </c>
      <c r="K31" s="62">
        <f t="shared" si="18"/>
      </c>
      <c r="L31" s="107">
        <f>IF(F31="","",'男子'!$B$39)</f>
      </c>
      <c r="M31" s="63">
        <f t="shared" si="6"/>
      </c>
      <c r="N31" s="61">
        <f t="shared" si="7"/>
      </c>
      <c r="O31" s="237">
        <f>IF('男子'!H44&lt;&gt;"",'男子'!H44,"")</f>
      </c>
      <c r="P31" s="64">
        <f t="shared" si="8"/>
      </c>
      <c r="Q31" s="64">
        <f t="shared" si="13"/>
      </c>
      <c r="R31" s="64">
        <f t="shared" si="14"/>
      </c>
      <c r="S31" s="64">
        <f t="shared" si="9"/>
      </c>
      <c r="T31" s="64">
        <f t="shared" si="10"/>
      </c>
      <c r="U31" s="65">
        <f t="shared" si="15"/>
      </c>
      <c r="V31" s="188">
        <f t="shared" si="11"/>
      </c>
      <c r="W31" s="194"/>
      <c r="X31" s="433"/>
      <c r="Z31" s="61">
        <f>IF(S31="","",IF(COUNTIF($S$2:S31,S31)=1,"●",""))</f>
      </c>
      <c r="AA31" s="133">
        <f t="shared" si="12"/>
      </c>
    </row>
    <row r="32" spans="1:27" s="60" customFormat="1" ht="13.5">
      <c r="A32" s="60">
        <f t="shared" si="2"/>
        <v>328</v>
      </c>
      <c r="B32" s="60">
        <f t="shared" si="3"/>
        <v>272</v>
      </c>
      <c r="C32" s="61">
        <f t="shared" si="0"/>
      </c>
      <c r="D32" s="61">
        <f>IF(F32="","",IF(SUM($D$2:D31)=0,(郡市番号*1000)+1,MAX($D$2:D31)+1))</f>
      </c>
      <c r="E32" s="250">
        <f>IF('男子'!C45&lt;&gt;"",'男子'!C45,"")</f>
      </c>
      <c r="F32" s="61">
        <f>IF('男子'!D45&lt;&gt;"",'男子'!D45,"")</f>
      </c>
      <c r="G32" s="61">
        <f>IF('男子'!F45&lt;&gt;"",'男子'!F45,"")</f>
      </c>
      <c r="H32" s="61">
        <f t="shared" si="1"/>
      </c>
      <c r="I32" s="61">
        <f>IF('男子'!G45&lt;&gt;"",'男子'!G45,"")</f>
      </c>
      <c r="J32" s="61">
        <f t="shared" si="4"/>
      </c>
      <c r="K32" s="62">
        <f t="shared" si="18"/>
      </c>
      <c r="L32" s="107">
        <f>IF(F32="","",'男子'!$B$39)</f>
      </c>
      <c r="M32" s="63">
        <f t="shared" si="6"/>
      </c>
      <c r="N32" s="61">
        <f t="shared" si="7"/>
      </c>
      <c r="O32" s="237">
        <f>IF('男子'!H45&lt;&gt;"",'男子'!H45,"")</f>
      </c>
      <c r="P32" s="64">
        <f t="shared" si="8"/>
      </c>
      <c r="Q32" s="64">
        <f t="shared" si="13"/>
      </c>
      <c r="R32" s="64">
        <f t="shared" si="14"/>
      </c>
      <c r="S32" s="64">
        <f t="shared" si="9"/>
      </c>
      <c r="T32" s="64">
        <f t="shared" si="10"/>
      </c>
      <c r="U32" s="65">
        <f t="shared" si="15"/>
      </c>
      <c r="V32" s="188">
        <f t="shared" si="11"/>
      </c>
      <c r="W32" s="194"/>
      <c r="X32" s="433"/>
      <c r="Z32" s="61">
        <f>IF(S32="","",IF(COUNTIF($S$2:S32,S32)=1,"●",""))</f>
      </c>
      <c r="AA32" s="133">
        <f t="shared" si="12"/>
      </c>
    </row>
    <row r="33" spans="1:27" s="66" customFormat="1" ht="13.5">
      <c r="A33" s="66">
        <f t="shared" si="2"/>
        <v>328</v>
      </c>
      <c r="B33" s="66">
        <f t="shared" si="3"/>
        <v>272</v>
      </c>
      <c r="C33" s="67">
        <f t="shared" si="0"/>
      </c>
      <c r="D33" s="67">
        <f>IF(F33="","",IF(SUM($D$2:D32)=0,(郡市番号*1000)+1,MAX($D$2:D32)+1))</f>
      </c>
      <c r="E33" s="251">
        <f>IF('男子'!C46&lt;&gt;"",'男子'!C46,"")</f>
      </c>
      <c r="F33" s="67">
        <f>IF('男子'!D46&lt;&gt;"",'男子'!D46,"")</f>
      </c>
      <c r="G33" s="67">
        <f>IF('男子'!F46&lt;&gt;"",'男子'!F46,"")</f>
      </c>
      <c r="H33" s="67">
        <f t="shared" si="1"/>
      </c>
      <c r="I33" s="67">
        <f>IF('男子'!G46&lt;&gt;"",'男子'!G46,"")</f>
      </c>
      <c r="J33" s="67">
        <f t="shared" si="4"/>
      </c>
      <c r="K33" s="68">
        <f t="shared" si="18"/>
      </c>
      <c r="L33" s="108">
        <f>IF(F33="","",'男子'!$B$39)</f>
      </c>
      <c r="M33" s="69">
        <f t="shared" si="6"/>
      </c>
      <c r="N33" s="67">
        <f t="shared" si="7"/>
      </c>
      <c r="O33" s="238">
        <f>IF('男子'!H46&lt;&gt;"",'男子'!H46,"")</f>
      </c>
      <c r="P33" s="70">
        <f t="shared" si="8"/>
      </c>
      <c r="Q33" s="70">
        <f t="shared" si="13"/>
      </c>
      <c r="R33" s="70">
        <f t="shared" si="14"/>
      </c>
      <c r="S33" s="70">
        <f t="shared" si="9"/>
      </c>
      <c r="T33" s="70">
        <f t="shared" si="10"/>
      </c>
      <c r="U33" s="71">
        <f t="shared" si="15"/>
      </c>
      <c r="V33" s="192">
        <f t="shared" si="11"/>
      </c>
      <c r="W33" s="195"/>
      <c r="X33" s="439"/>
      <c r="Z33" s="67">
        <f>IF(S33="","",IF(COUNTIF($S$2:S33,S33)=1,"●",""))</f>
      </c>
      <c r="AA33" s="134">
        <f t="shared" si="12"/>
      </c>
    </row>
    <row r="34" spans="1:27" s="54" customFormat="1" ht="13.5">
      <c r="A34" s="54">
        <f t="shared" si="2"/>
        <v>328</v>
      </c>
      <c r="B34" s="54">
        <f t="shared" si="3"/>
        <v>272</v>
      </c>
      <c r="C34" s="55">
        <f t="shared" si="0"/>
      </c>
      <c r="D34" s="55">
        <f>IF(F34="","",IF(SUM($D$2:D33)=0,(郡市番号*1000)+1,MAX($D$2:D33)+1))</f>
      </c>
      <c r="E34" s="252">
        <f>IF('男子'!C47&lt;&gt;"",'男子'!C47,"")</f>
      </c>
      <c r="F34" s="55">
        <f>IF('男子'!D47&lt;&gt;"",'男子'!D47,"")</f>
      </c>
      <c r="G34" s="55">
        <f>IF('男子'!F47&lt;&gt;"",'男子'!F47,"")</f>
      </c>
      <c r="H34" s="55">
        <f t="shared" si="1"/>
      </c>
      <c r="I34" s="55">
        <f>IF('男子'!G47&lt;&gt;"",'男子'!G47,"")</f>
      </c>
      <c r="J34" s="55">
        <f t="shared" si="4"/>
      </c>
      <c r="K34" s="56">
        <f aca="true" t="shared" si="19" ref="K34:K41">IF(F34="","",5)</f>
      </c>
      <c r="L34" s="109">
        <f>IF(F34="","",'男子'!$B$47)</f>
      </c>
      <c r="M34" s="57">
        <f t="shared" si="6"/>
      </c>
      <c r="N34" s="55">
        <f t="shared" si="7"/>
      </c>
      <c r="O34" s="237">
        <f>IF('男子'!H47&lt;&gt;"",'男子'!H47,"")</f>
      </c>
      <c r="P34" s="58">
        <f t="shared" si="8"/>
      </c>
      <c r="Q34" s="58">
        <f t="shared" si="13"/>
      </c>
      <c r="R34" s="58">
        <f t="shared" si="14"/>
      </c>
      <c r="S34" s="58">
        <f t="shared" si="9"/>
      </c>
      <c r="T34" s="58">
        <f t="shared" si="10"/>
      </c>
      <c r="U34" s="59">
        <f t="shared" si="15"/>
      </c>
      <c r="V34" s="188">
        <f t="shared" si="11"/>
      </c>
      <c r="W34" s="194"/>
      <c r="X34" s="438" t="s">
        <v>55</v>
      </c>
      <c r="Z34" s="55">
        <f>IF(S34="","",IF(COUNTIF($S$2:S34,S34)=1,"●",""))</f>
      </c>
      <c r="AA34" s="135">
        <f t="shared" si="12"/>
      </c>
    </row>
    <row r="35" spans="1:27" s="60" customFormat="1" ht="13.5">
      <c r="A35" s="60">
        <f t="shared" si="2"/>
        <v>328</v>
      </c>
      <c r="B35" s="60">
        <f t="shared" si="3"/>
        <v>272</v>
      </c>
      <c r="C35" s="61">
        <f t="shared" si="0"/>
      </c>
      <c r="D35" s="61">
        <f>IF(F35="","",IF(SUM($D$2:D34)=0,(郡市番号*1000)+1,MAX($D$2:D34)+1))</f>
      </c>
      <c r="E35" s="250">
        <f>IF('男子'!C48&lt;&gt;"",'男子'!C48,"")</f>
      </c>
      <c r="F35" s="61">
        <f>IF('男子'!D48&lt;&gt;"",'男子'!D48,"")</f>
      </c>
      <c r="G35" s="61">
        <f>IF('男子'!F48&lt;&gt;"",'男子'!F48,"")</f>
      </c>
      <c r="H35" s="61">
        <f t="shared" si="1"/>
      </c>
      <c r="I35" s="61">
        <f>IF('男子'!G48&lt;&gt;"",'男子'!G48,"")</f>
      </c>
      <c r="J35" s="61">
        <f t="shared" si="4"/>
      </c>
      <c r="K35" s="62">
        <f t="shared" si="19"/>
      </c>
      <c r="L35" s="107">
        <f>IF(F35="","",'男子'!$B$47)</f>
      </c>
      <c r="M35" s="63">
        <f t="shared" si="6"/>
      </c>
      <c r="N35" s="61">
        <f t="shared" si="7"/>
      </c>
      <c r="O35" s="237">
        <f>IF('男子'!H48&lt;&gt;"",'男子'!H48,"")</f>
      </c>
      <c r="P35" s="64">
        <f t="shared" si="8"/>
      </c>
      <c r="Q35" s="64">
        <f t="shared" si="13"/>
      </c>
      <c r="R35" s="64">
        <f t="shared" si="14"/>
      </c>
      <c r="S35" s="64">
        <f t="shared" si="9"/>
      </c>
      <c r="T35" s="64">
        <f t="shared" si="10"/>
      </c>
      <c r="U35" s="65">
        <f t="shared" si="15"/>
      </c>
      <c r="V35" s="188">
        <f t="shared" si="11"/>
      </c>
      <c r="W35" s="194"/>
      <c r="X35" s="433"/>
      <c r="Z35" s="61">
        <f>IF(S35="","",IF(COUNTIF($S$2:S35,S35)=1,"●",""))</f>
      </c>
      <c r="AA35" s="133">
        <f t="shared" si="12"/>
      </c>
    </row>
    <row r="36" spans="1:27" s="60" customFormat="1" ht="13.5">
      <c r="A36" s="60">
        <f t="shared" si="2"/>
        <v>328</v>
      </c>
      <c r="B36" s="60">
        <f t="shared" si="3"/>
        <v>272</v>
      </c>
      <c r="C36" s="61">
        <f t="shared" si="0"/>
      </c>
      <c r="D36" s="61">
        <f>IF(F36="","",IF(SUM($D$2:D35)=0,(郡市番号*1000)+1,MAX($D$2:D35)+1))</f>
      </c>
      <c r="E36" s="250">
        <f>IF('男子'!C49&lt;&gt;"",'男子'!C49,"")</f>
      </c>
      <c r="F36" s="61">
        <f>IF('男子'!D49&lt;&gt;"",'男子'!D49,"")</f>
      </c>
      <c r="G36" s="61">
        <f>IF('男子'!F49&lt;&gt;"",'男子'!F49,"")</f>
      </c>
      <c r="H36" s="61">
        <f t="shared" si="1"/>
      </c>
      <c r="I36" s="61">
        <f>IF('男子'!G49&lt;&gt;"",'男子'!G49,"")</f>
      </c>
      <c r="J36" s="61">
        <f t="shared" si="4"/>
      </c>
      <c r="K36" s="62">
        <f t="shared" si="19"/>
      </c>
      <c r="L36" s="107">
        <f>IF(F36="","",'男子'!$B$47)</f>
      </c>
      <c r="M36" s="63">
        <f t="shared" si="6"/>
      </c>
      <c r="N36" s="61">
        <f t="shared" si="7"/>
      </c>
      <c r="O36" s="237">
        <f>IF('男子'!H49&lt;&gt;"",'男子'!H49,"")</f>
      </c>
      <c r="P36" s="64">
        <f t="shared" si="8"/>
      </c>
      <c r="Q36" s="64">
        <f t="shared" si="13"/>
      </c>
      <c r="R36" s="64">
        <f t="shared" si="14"/>
      </c>
      <c r="S36" s="64">
        <f t="shared" si="9"/>
      </c>
      <c r="T36" s="64">
        <f t="shared" si="10"/>
      </c>
      <c r="U36" s="65">
        <f t="shared" si="15"/>
      </c>
      <c r="V36" s="188">
        <f t="shared" si="11"/>
      </c>
      <c r="W36" s="194"/>
      <c r="X36" s="433"/>
      <c r="Z36" s="61">
        <f>IF(S36="","",IF(COUNTIF($S$2:S36,S36)=1,"●",""))</f>
      </c>
      <c r="AA36" s="133">
        <f t="shared" si="12"/>
      </c>
    </row>
    <row r="37" spans="1:27" s="60" customFormat="1" ht="13.5">
      <c r="A37" s="60">
        <f t="shared" si="2"/>
        <v>328</v>
      </c>
      <c r="B37" s="60">
        <f t="shared" si="3"/>
        <v>272</v>
      </c>
      <c r="C37" s="61">
        <f t="shared" si="0"/>
      </c>
      <c r="D37" s="61">
        <f>IF(F37="","",IF(SUM($D$2:D36)=0,(郡市番号*1000)+1,MAX($D$2:D36)+1))</f>
      </c>
      <c r="E37" s="250">
        <f>IF('男子'!C50&lt;&gt;"",'男子'!C50,"")</f>
      </c>
      <c r="F37" s="61">
        <f>IF('男子'!D50&lt;&gt;"",'男子'!D50,"")</f>
      </c>
      <c r="G37" s="61">
        <f>IF('男子'!F50&lt;&gt;"",'男子'!F50,"")</f>
      </c>
      <c r="H37" s="61">
        <f t="shared" si="1"/>
      </c>
      <c r="I37" s="61">
        <f>IF('男子'!G50&lt;&gt;"",'男子'!G50,"")</f>
      </c>
      <c r="J37" s="61">
        <f t="shared" si="4"/>
      </c>
      <c r="K37" s="62">
        <f t="shared" si="19"/>
      </c>
      <c r="L37" s="107">
        <f>IF(F37="","",'男子'!$B$47)</f>
      </c>
      <c r="M37" s="63">
        <f t="shared" si="6"/>
      </c>
      <c r="N37" s="61">
        <f t="shared" si="7"/>
      </c>
      <c r="O37" s="237">
        <f>IF('男子'!H50&lt;&gt;"",'男子'!H50,"")</f>
      </c>
      <c r="P37" s="64">
        <f t="shared" si="8"/>
      </c>
      <c r="Q37" s="64">
        <f t="shared" si="13"/>
      </c>
      <c r="R37" s="64">
        <f t="shared" si="14"/>
      </c>
      <c r="S37" s="64">
        <f t="shared" si="9"/>
      </c>
      <c r="T37" s="64">
        <f t="shared" si="10"/>
      </c>
      <c r="U37" s="65">
        <f t="shared" si="15"/>
      </c>
      <c r="V37" s="188">
        <f t="shared" si="11"/>
      </c>
      <c r="W37" s="194"/>
      <c r="X37" s="433"/>
      <c r="Z37" s="61">
        <f>IF(S37="","",IF(COUNTIF($S$2:S37,S37)=1,"●",""))</f>
      </c>
      <c r="AA37" s="133">
        <f t="shared" si="12"/>
      </c>
    </row>
    <row r="38" spans="1:27" s="60" customFormat="1" ht="13.5">
      <c r="A38" s="60">
        <f t="shared" si="2"/>
        <v>328</v>
      </c>
      <c r="B38" s="60">
        <f t="shared" si="3"/>
        <v>272</v>
      </c>
      <c r="C38" s="61">
        <f t="shared" si="0"/>
      </c>
      <c r="D38" s="61">
        <f>IF(F38="","",IF(SUM($D$2:D37)=0,(郡市番号*1000)+1,MAX($D$2:D37)+1))</f>
      </c>
      <c r="E38" s="250">
        <f>IF('男子'!C51&lt;&gt;"",'男子'!C51,"")</f>
      </c>
      <c r="F38" s="61">
        <f>IF('男子'!D51&lt;&gt;"",'男子'!D51,"")</f>
      </c>
      <c r="G38" s="61">
        <f>IF('男子'!F51&lt;&gt;"",'男子'!F51,"")</f>
      </c>
      <c r="H38" s="61">
        <f t="shared" si="1"/>
      </c>
      <c r="I38" s="61">
        <f>IF('男子'!G51&lt;&gt;"",'男子'!G51,"")</f>
      </c>
      <c r="J38" s="61">
        <f t="shared" si="4"/>
      </c>
      <c r="K38" s="62">
        <f t="shared" si="19"/>
      </c>
      <c r="L38" s="107">
        <f>IF(F38="","",'男子'!$B$47)</f>
      </c>
      <c r="M38" s="63">
        <f t="shared" si="6"/>
      </c>
      <c r="N38" s="61">
        <f t="shared" si="7"/>
      </c>
      <c r="O38" s="237">
        <f>IF('男子'!H51&lt;&gt;"",'男子'!H51,"")</f>
      </c>
      <c r="P38" s="64">
        <f t="shared" si="8"/>
      </c>
      <c r="Q38" s="64">
        <f t="shared" si="13"/>
      </c>
      <c r="R38" s="64">
        <f t="shared" si="14"/>
      </c>
      <c r="S38" s="64">
        <f t="shared" si="9"/>
      </c>
      <c r="T38" s="64">
        <f t="shared" si="10"/>
      </c>
      <c r="U38" s="65">
        <f t="shared" si="15"/>
      </c>
      <c r="V38" s="188">
        <f t="shared" si="11"/>
      </c>
      <c r="W38" s="194"/>
      <c r="X38" s="433"/>
      <c r="Z38" s="61">
        <f>IF(S38="","",IF(COUNTIF($S$2:S38,S38)=1,"●",""))</f>
      </c>
      <c r="AA38" s="133">
        <f t="shared" si="12"/>
      </c>
    </row>
    <row r="39" spans="1:27" s="60" customFormat="1" ht="13.5">
      <c r="A39" s="60">
        <f t="shared" si="2"/>
        <v>328</v>
      </c>
      <c r="B39" s="60">
        <f t="shared" si="3"/>
        <v>272</v>
      </c>
      <c r="C39" s="61">
        <f t="shared" si="0"/>
      </c>
      <c r="D39" s="61">
        <f>IF(F39="","",IF(SUM($D$2:D38)=0,(郡市番号*1000)+1,MAX($D$2:D38)+1))</f>
      </c>
      <c r="E39" s="250">
        <f>IF('男子'!C52&lt;&gt;"",'男子'!C52,"")</f>
      </c>
      <c r="F39" s="61">
        <f>IF('男子'!D52&lt;&gt;"",'男子'!D52,"")</f>
      </c>
      <c r="G39" s="61">
        <f>IF('男子'!F52&lt;&gt;"",'男子'!F52,"")</f>
      </c>
      <c r="H39" s="61">
        <f t="shared" si="1"/>
      </c>
      <c r="I39" s="61">
        <f>IF('男子'!G52&lt;&gt;"",'男子'!G52,"")</f>
      </c>
      <c r="J39" s="61">
        <f t="shared" si="4"/>
      </c>
      <c r="K39" s="62">
        <f t="shared" si="19"/>
      </c>
      <c r="L39" s="107">
        <f>IF(F39="","",'男子'!$B$47)</f>
      </c>
      <c r="M39" s="63">
        <f t="shared" si="6"/>
      </c>
      <c r="N39" s="61">
        <f t="shared" si="7"/>
      </c>
      <c r="O39" s="237">
        <f>IF('男子'!H52&lt;&gt;"",'男子'!H52,"")</f>
      </c>
      <c r="P39" s="64">
        <f t="shared" si="8"/>
      </c>
      <c r="Q39" s="64">
        <f t="shared" si="13"/>
      </c>
      <c r="R39" s="64">
        <f t="shared" si="14"/>
      </c>
      <c r="S39" s="64">
        <f t="shared" si="9"/>
      </c>
      <c r="T39" s="64">
        <f t="shared" si="10"/>
      </c>
      <c r="U39" s="65">
        <f t="shared" si="15"/>
      </c>
      <c r="V39" s="188">
        <f t="shared" si="11"/>
      </c>
      <c r="W39" s="194"/>
      <c r="X39" s="433"/>
      <c r="Z39" s="61">
        <f>IF(S39="","",IF(COUNTIF($S$2:S39,S39)=1,"●",""))</f>
      </c>
      <c r="AA39" s="133">
        <f t="shared" si="12"/>
      </c>
    </row>
    <row r="40" spans="1:27" s="60" customFormat="1" ht="13.5">
      <c r="A40" s="60">
        <f t="shared" si="2"/>
        <v>328</v>
      </c>
      <c r="B40" s="60">
        <f t="shared" si="3"/>
        <v>272</v>
      </c>
      <c r="C40" s="61">
        <f t="shared" si="0"/>
      </c>
      <c r="D40" s="61">
        <f>IF(F40="","",IF(SUM($D$2:D39)=0,(郡市番号*1000)+1,MAX($D$2:D39)+1))</f>
      </c>
      <c r="E40" s="250">
        <f>IF('男子'!C53&lt;&gt;"",'男子'!C53,"")</f>
      </c>
      <c r="F40" s="61">
        <f>IF('男子'!D53&lt;&gt;"",'男子'!D53,"")</f>
      </c>
      <c r="G40" s="61">
        <f>IF('男子'!F53&lt;&gt;"",'男子'!F53,"")</f>
      </c>
      <c r="H40" s="61">
        <f t="shared" si="1"/>
      </c>
      <c r="I40" s="61">
        <f>IF('男子'!G53&lt;&gt;"",'男子'!G53,"")</f>
      </c>
      <c r="J40" s="61">
        <f t="shared" si="4"/>
      </c>
      <c r="K40" s="62">
        <f t="shared" si="19"/>
      </c>
      <c r="L40" s="107">
        <f>IF(F40="","",'男子'!$B$47)</f>
      </c>
      <c r="M40" s="63">
        <f t="shared" si="6"/>
      </c>
      <c r="N40" s="61">
        <f t="shared" si="7"/>
      </c>
      <c r="O40" s="237">
        <f>IF('男子'!H53&lt;&gt;"",'男子'!H53,"")</f>
      </c>
      <c r="P40" s="64">
        <f t="shared" si="8"/>
      </c>
      <c r="Q40" s="64">
        <f t="shared" si="13"/>
      </c>
      <c r="R40" s="64">
        <f t="shared" si="14"/>
      </c>
      <c r="S40" s="64">
        <f t="shared" si="9"/>
      </c>
      <c r="T40" s="64">
        <f t="shared" si="10"/>
      </c>
      <c r="U40" s="65">
        <f t="shared" si="15"/>
      </c>
      <c r="V40" s="188">
        <f t="shared" si="11"/>
      </c>
      <c r="W40" s="194"/>
      <c r="X40" s="433"/>
      <c r="Z40" s="61">
        <f>IF(S40="","",IF(COUNTIF($S$2:S40,S40)=1,"●",""))</f>
      </c>
      <c r="AA40" s="133">
        <f t="shared" si="12"/>
      </c>
    </row>
    <row r="41" spans="1:27" s="66" customFormat="1" ht="13.5">
      <c r="A41" s="66">
        <f t="shared" si="2"/>
        <v>328</v>
      </c>
      <c r="B41" s="66">
        <f t="shared" si="3"/>
        <v>272</v>
      </c>
      <c r="C41" s="67">
        <f t="shared" si="0"/>
      </c>
      <c r="D41" s="67">
        <f>IF(F41="","",IF(SUM($D$2:D40)=0,(郡市番号*1000)+1,MAX($D$2:D40)+1))</f>
      </c>
      <c r="E41" s="251">
        <f>IF('男子'!C54&lt;&gt;"",'男子'!C54,"")</f>
      </c>
      <c r="F41" s="67">
        <f>IF('男子'!D54&lt;&gt;"",'男子'!D54,"")</f>
      </c>
      <c r="G41" s="67">
        <f>IF('男子'!F54&lt;&gt;"",'男子'!F54,"")</f>
      </c>
      <c r="H41" s="67">
        <f t="shared" si="1"/>
      </c>
      <c r="I41" s="67">
        <f>IF('男子'!G54&lt;&gt;"",'男子'!G54,"")</f>
      </c>
      <c r="J41" s="67">
        <f t="shared" si="4"/>
      </c>
      <c r="K41" s="68">
        <f t="shared" si="19"/>
      </c>
      <c r="L41" s="108">
        <f>IF(F41="","",'男子'!$B$47)</f>
      </c>
      <c r="M41" s="69">
        <f t="shared" si="6"/>
      </c>
      <c r="N41" s="67">
        <f t="shared" si="7"/>
      </c>
      <c r="O41" s="238">
        <f>IF('男子'!H54&lt;&gt;"",'男子'!H54,"")</f>
      </c>
      <c r="P41" s="70">
        <f t="shared" si="8"/>
      </c>
      <c r="Q41" s="70">
        <f t="shared" si="13"/>
      </c>
      <c r="R41" s="70">
        <f t="shared" si="14"/>
      </c>
      <c r="S41" s="70">
        <f t="shared" si="9"/>
      </c>
      <c r="T41" s="70">
        <f t="shared" si="10"/>
      </c>
      <c r="U41" s="71">
        <f t="shared" si="15"/>
      </c>
      <c r="V41" s="192">
        <f t="shared" si="11"/>
      </c>
      <c r="W41" s="195"/>
      <c r="X41" s="439"/>
      <c r="Z41" s="67">
        <f>IF(S41="","",IF(COUNTIF($S$2:S41,S41)=1,"●",""))</f>
      </c>
      <c r="AA41" s="134">
        <f t="shared" si="12"/>
      </c>
    </row>
    <row r="42" spans="1:27" s="54" customFormat="1" ht="13.5">
      <c r="A42" s="54">
        <f t="shared" si="2"/>
        <v>328</v>
      </c>
      <c r="B42" s="54">
        <f t="shared" si="3"/>
        <v>272</v>
      </c>
      <c r="C42" s="55">
        <f t="shared" si="0"/>
      </c>
      <c r="D42" s="55">
        <f>IF(F42="","",IF(SUM($D$2:D41)=0,(郡市番号*1000)+1,MAX($D$2:D41)+1))</f>
      </c>
      <c r="E42" s="252">
        <f>IF('男子'!C55&lt;&gt;"",'男子'!C55,"")</f>
      </c>
      <c r="F42" s="55">
        <f>IF('男子'!D55&lt;&gt;"",'男子'!D55,"")</f>
      </c>
      <c r="G42" s="55">
        <f>IF('男子'!F55&lt;&gt;"",'男子'!F55,"")</f>
      </c>
      <c r="H42" s="55">
        <f t="shared" si="1"/>
      </c>
      <c r="I42" s="55">
        <f>IF('男子'!G55&lt;&gt;"",'男子'!G55,"")</f>
      </c>
      <c r="J42" s="55">
        <f t="shared" si="4"/>
      </c>
      <c r="K42" s="56">
        <f aca="true" t="shared" si="20" ref="K42:K49">IF(F42="","",6)</f>
      </c>
      <c r="L42" s="109">
        <f>IF(F42="","",'男子'!$B$55)</f>
      </c>
      <c r="M42" s="57">
        <f t="shared" si="6"/>
      </c>
      <c r="N42" s="55">
        <f t="shared" si="7"/>
      </c>
      <c r="O42" s="260">
        <f>IF('男子'!H55&lt;&gt;"",'男子'!H55,"")</f>
      </c>
      <c r="P42" s="58">
        <f t="shared" si="8"/>
      </c>
      <c r="Q42" s="58">
        <f t="shared" si="13"/>
      </c>
      <c r="R42" s="58">
        <f t="shared" si="14"/>
      </c>
      <c r="S42" s="58">
        <f t="shared" si="9"/>
      </c>
      <c r="T42" s="58">
        <f t="shared" si="10"/>
      </c>
      <c r="U42" s="59">
        <f t="shared" si="15"/>
      </c>
      <c r="V42" s="188">
        <f t="shared" si="11"/>
      </c>
      <c r="W42" s="194"/>
      <c r="X42" s="438" t="s">
        <v>56</v>
      </c>
      <c r="Z42" s="55">
        <f>IF(S42="","",IF(COUNTIF($S$2:S42,S42)=1,"●",""))</f>
      </c>
      <c r="AA42" s="135">
        <f t="shared" si="12"/>
      </c>
    </row>
    <row r="43" spans="1:27" s="60" customFormat="1" ht="13.5">
      <c r="A43" s="60">
        <f t="shared" si="2"/>
        <v>328</v>
      </c>
      <c r="B43" s="60">
        <f t="shared" si="3"/>
        <v>272</v>
      </c>
      <c r="C43" s="61">
        <f t="shared" si="0"/>
      </c>
      <c r="D43" s="61">
        <f>IF(F43="","",IF(SUM($D$2:D42)=0,(郡市番号*1000)+1,MAX($D$2:D42)+1))</f>
      </c>
      <c r="E43" s="250">
        <f>IF('男子'!C56&lt;&gt;"",'男子'!C56,"")</f>
      </c>
      <c r="F43" s="61">
        <f>IF('男子'!D56&lt;&gt;"",'男子'!D56,"")</f>
      </c>
      <c r="G43" s="61">
        <f>IF('男子'!F56&lt;&gt;"",'男子'!F56,"")</f>
      </c>
      <c r="H43" s="61">
        <f t="shared" si="1"/>
      </c>
      <c r="I43" s="61">
        <f>IF('男子'!G56&lt;&gt;"",'男子'!G56,"")</f>
      </c>
      <c r="J43" s="61">
        <f t="shared" si="4"/>
      </c>
      <c r="K43" s="62">
        <f t="shared" si="20"/>
      </c>
      <c r="L43" s="107">
        <f>IF(F43="","",'男子'!$B$55)</f>
      </c>
      <c r="M43" s="63">
        <f t="shared" si="6"/>
      </c>
      <c r="N43" s="61">
        <f t="shared" si="7"/>
      </c>
      <c r="O43" s="260">
        <f>IF('男子'!H56&lt;&gt;"",'男子'!H56,"")</f>
      </c>
      <c r="P43" s="64">
        <f t="shared" si="8"/>
      </c>
      <c r="Q43" s="64">
        <f t="shared" si="13"/>
      </c>
      <c r="R43" s="64">
        <f t="shared" si="14"/>
      </c>
      <c r="S43" s="64">
        <f t="shared" si="9"/>
      </c>
      <c r="T43" s="64">
        <f t="shared" si="10"/>
      </c>
      <c r="U43" s="65">
        <f t="shared" si="15"/>
      </c>
      <c r="V43" s="188">
        <f t="shared" si="11"/>
      </c>
      <c r="W43" s="194"/>
      <c r="X43" s="433"/>
      <c r="Z43" s="61">
        <f>IF(S43="","",IF(COUNTIF($S$2:S43,S43)=1,"●",""))</f>
      </c>
      <c r="AA43" s="133">
        <f t="shared" si="12"/>
      </c>
    </row>
    <row r="44" spans="1:27" s="60" customFormat="1" ht="13.5">
      <c r="A44" s="60">
        <f t="shared" si="2"/>
        <v>328</v>
      </c>
      <c r="B44" s="60">
        <f t="shared" si="3"/>
        <v>272</v>
      </c>
      <c r="C44" s="61">
        <f t="shared" si="0"/>
      </c>
      <c r="D44" s="61">
        <f>IF(F44="","",IF(SUM($D$2:D43)=0,(郡市番号*1000)+1,MAX($D$2:D43)+1))</f>
      </c>
      <c r="E44" s="250">
        <f>IF('男子'!C57&lt;&gt;"",'男子'!C57,"")</f>
      </c>
      <c r="F44" s="61">
        <f>IF('男子'!D57&lt;&gt;"",'男子'!D57,"")</f>
      </c>
      <c r="G44" s="61">
        <f>IF('男子'!F57&lt;&gt;"",'男子'!F57,"")</f>
      </c>
      <c r="H44" s="61">
        <f t="shared" si="1"/>
      </c>
      <c r="I44" s="61">
        <f>IF('男子'!G57&lt;&gt;"",'男子'!G57,"")</f>
      </c>
      <c r="J44" s="61">
        <f t="shared" si="4"/>
      </c>
      <c r="K44" s="62">
        <f t="shared" si="20"/>
      </c>
      <c r="L44" s="107">
        <f>IF(F44="","",'男子'!$B$55)</f>
      </c>
      <c r="M44" s="63">
        <f t="shared" si="6"/>
      </c>
      <c r="N44" s="61">
        <f t="shared" si="7"/>
      </c>
      <c r="O44" s="260">
        <f>IF('男子'!H57&lt;&gt;"",'男子'!H57,"")</f>
      </c>
      <c r="P44" s="64">
        <f t="shared" si="8"/>
      </c>
      <c r="Q44" s="64">
        <f t="shared" si="13"/>
      </c>
      <c r="R44" s="64">
        <f t="shared" si="14"/>
      </c>
      <c r="S44" s="64">
        <f t="shared" si="9"/>
      </c>
      <c r="T44" s="64">
        <f t="shared" si="10"/>
      </c>
      <c r="U44" s="65">
        <f t="shared" si="15"/>
      </c>
      <c r="V44" s="188">
        <f t="shared" si="11"/>
      </c>
      <c r="W44" s="194"/>
      <c r="X44" s="433"/>
      <c r="Z44" s="61">
        <f>IF(S44="","",IF(COUNTIF($S$2:S44,S44)=1,"●",""))</f>
      </c>
      <c r="AA44" s="133">
        <f t="shared" si="12"/>
      </c>
    </row>
    <row r="45" spans="1:27" s="60" customFormat="1" ht="13.5">
      <c r="A45" s="60">
        <f t="shared" si="2"/>
        <v>328</v>
      </c>
      <c r="B45" s="60">
        <f t="shared" si="3"/>
        <v>272</v>
      </c>
      <c r="C45" s="61">
        <f t="shared" si="0"/>
      </c>
      <c r="D45" s="61">
        <f>IF(F45="","",IF(SUM($D$2:D44)=0,(郡市番号*1000)+1,MAX($D$2:D44)+1))</f>
      </c>
      <c r="E45" s="250">
        <f>IF('男子'!C58&lt;&gt;"",'男子'!C58,"")</f>
      </c>
      <c r="F45" s="61">
        <f>IF('男子'!D58&lt;&gt;"",'男子'!D58,"")</f>
      </c>
      <c r="G45" s="61">
        <f>IF('男子'!F58&lt;&gt;"",'男子'!F58,"")</f>
      </c>
      <c r="H45" s="61">
        <f t="shared" si="1"/>
      </c>
      <c r="I45" s="61">
        <f>IF('男子'!G58&lt;&gt;"",'男子'!G58,"")</f>
      </c>
      <c r="J45" s="61">
        <f t="shared" si="4"/>
      </c>
      <c r="K45" s="62">
        <f t="shared" si="20"/>
      </c>
      <c r="L45" s="107">
        <f>IF(F45="","",'男子'!$B$55)</f>
      </c>
      <c r="M45" s="63">
        <f t="shared" si="6"/>
      </c>
      <c r="N45" s="61">
        <f t="shared" si="7"/>
      </c>
      <c r="O45" s="260">
        <f>IF('男子'!H58&lt;&gt;"",'男子'!H58,"")</f>
      </c>
      <c r="P45" s="64">
        <f t="shared" si="8"/>
      </c>
      <c r="Q45" s="64">
        <f t="shared" si="13"/>
      </c>
      <c r="R45" s="64">
        <f t="shared" si="14"/>
      </c>
      <c r="S45" s="64">
        <f t="shared" si="9"/>
      </c>
      <c r="T45" s="64">
        <f t="shared" si="10"/>
      </c>
      <c r="U45" s="65">
        <f t="shared" si="15"/>
      </c>
      <c r="V45" s="188">
        <f t="shared" si="11"/>
      </c>
      <c r="W45" s="194"/>
      <c r="X45" s="433"/>
      <c r="Z45" s="61">
        <f>IF(S45="","",IF(COUNTIF($S$2:S45,S45)=1,"●",""))</f>
      </c>
      <c r="AA45" s="133">
        <f t="shared" si="12"/>
      </c>
    </row>
    <row r="46" spans="1:27" s="60" customFormat="1" ht="13.5">
      <c r="A46" s="60">
        <f t="shared" si="2"/>
        <v>328</v>
      </c>
      <c r="B46" s="60">
        <f t="shared" si="3"/>
        <v>272</v>
      </c>
      <c r="C46" s="61">
        <f t="shared" si="0"/>
      </c>
      <c r="D46" s="61">
        <f>IF(F46="","",IF(SUM($D$2:D45)=0,(郡市番号*1000)+1,MAX($D$2:D45)+1))</f>
      </c>
      <c r="E46" s="250">
        <f>IF('男子'!C59&lt;&gt;"",'男子'!C59,"")</f>
      </c>
      <c r="F46" s="61">
        <f>IF('男子'!D59&lt;&gt;"",'男子'!D59,"")</f>
      </c>
      <c r="G46" s="61">
        <f>IF('男子'!F59&lt;&gt;"",'男子'!F59,"")</f>
      </c>
      <c r="H46" s="61">
        <f t="shared" si="1"/>
      </c>
      <c r="I46" s="61">
        <f>IF('男子'!G59&lt;&gt;"",'男子'!G59,"")</f>
      </c>
      <c r="J46" s="61">
        <f t="shared" si="4"/>
      </c>
      <c r="K46" s="62">
        <f t="shared" si="20"/>
      </c>
      <c r="L46" s="107">
        <f>IF(F46="","",'男子'!$B$55)</f>
      </c>
      <c r="M46" s="63">
        <f t="shared" si="6"/>
      </c>
      <c r="N46" s="61">
        <f t="shared" si="7"/>
      </c>
      <c r="O46" s="260">
        <f>IF('男子'!H59&lt;&gt;"",'男子'!H59,"")</f>
      </c>
      <c r="P46" s="64">
        <f t="shared" si="8"/>
      </c>
      <c r="Q46" s="64">
        <f t="shared" si="13"/>
      </c>
      <c r="R46" s="64">
        <f t="shared" si="14"/>
      </c>
      <c r="S46" s="64">
        <f t="shared" si="9"/>
      </c>
      <c r="T46" s="64">
        <f t="shared" si="10"/>
      </c>
      <c r="U46" s="65">
        <f t="shared" si="15"/>
      </c>
      <c r="V46" s="188">
        <f t="shared" si="11"/>
      </c>
      <c r="W46" s="194"/>
      <c r="X46" s="433"/>
      <c r="Z46" s="61">
        <f>IF(S46="","",IF(COUNTIF($S$2:S46,S46)=1,"●",""))</f>
      </c>
      <c r="AA46" s="133">
        <f t="shared" si="12"/>
      </c>
    </row>
    <row r="47" spans="1:27" s="60" customFormat="1" ht="13.5">
      <c r="A47" s="60">
        <f t="shared" si="2"/>
        <v>328</v>
      </c>
      <c r="B47" s="60">
        <f t="shared" si="3"/>
        <v>272</v>
      </c>
      <c r="C47" s="61">
        <f t="shared" si="0"/>
      </c>
      <c r="D47" s="61">
        <f>IF(F47="","",IF(SUM($D$2:D46)=0,(郡市番号*1000)+1,MAX($D$2:D46)+1))</f>
      </c>
      <c r="E47" s="250">
        <f>IF('男子'!C60&lt;&gt;"",'男子'!C60,"")</f>
      </c>
      <c r="F47" s="61">
        <f>IF('男子'!D60&lt;&gt;"",'男子'!D60,"")</f>
      </c>
      <c r="G47" s="61">
        <f>IF('男子'!F60&lt;&gt;"",'男子'!F60,"")</f>
      </c>
      <c r="H47" s="61">
        <f t="shared" si="1"/>
      </c>
      <c r="I47" s="61">
        <f>IF('男子'!G60&lt;&gt;"",'男子'!G60,"")</f>
      </c>
      <c r="J47" s="61">
        <f t="shared" si="4"/>
      </c>
      <c r="K47" s="62">
        <f t="shared" si="20"/>
      </c>
      <c r="L47" s="107">
        <f>IF(F47="","",'男子'!$B$55)</f>
      </c>
      <c r="M47" s="63">
        <f t="shared" si="6"/>
      </c>
      <c r="N47" s="61">
        <f t="shared" si="7"/>
      </c>
      <c r="O47" s="260">
        <f>IF('男子'!H60&lt;&gt;"",'男子'!H60,"")</f>
      </c>
      <c r="P47" s="64">
        <f t="shared" si="8"/>
      </c>
      <c r="Q47" s="64">
        <f t="shared" si="13"/>
      </c>
      <c r="R47" s="64">
        <f t="shared" si="14"/>
      </c>
      <c r="S47" s="64">
        <f t="shared" si="9"/>
      </c>
      <c r="T47" s="64">
        <f t="shared" si="10"/>
      </c>
      <c r="U47" s="65">
        <f t="shared" si="15"/>
      </c>
      <c r="V47" s="188">
        <f t="shared" si="11"/>
      </c>
      <c r="W47" s="194"/>
      <c r="X47" s="433"/>
      <c r="Z47" s="61">
        <f>IF(S47="","",IF(COUNTIF($S$2:S47,S47)=1,"●",""))</f>
      </c>
      <c r="AA47" s="133">
        <f t="shared" si="12"/>
      </c>
    </row>
    <row r="48" spans="1:27" s="60" customFormat="1" ht="13.5">
      <c r="A48" s="60">
        <f t="shared" si="2"/>
        <v>328</v>
      </c>
      <c r="B48" s="60">
        <f t="shared" si="3"/>
        <v>272</v>
      </c>
      <c r="C48" s="61">
        <f t="shared" si="0"/>
      </c>
      <c r="D48" s="61">
        <f>IF(F48="","",IF(SUM($D$2:D47)=0,(郡市番号*1000)+1,MAX($D$2:D47)+1))</f>
      </c>
      <c r="E48" s="250">
        <f>IF('男子'!C61&lt;&gt;"",'男子'!C61,"")</f>
      </c>
      <c r="F48" s="61">
        <f>IF('男子'!D61&lt;&gt;"",'男子'!D61,"")</f>
      </c>
      <c r="G48" s="61">
        <f>IF('男子'!F61&lt;&gt;"",'男子'!F61,"")</f>
      </c>
      <c r="H48" s="61">
        <f t="shared" si="1"/>
      </c>
      <c r="I48" s="61">
        <f>IF('男子'!G61&lt;&gt;"",'男子'!G61,"")</f>
      </c>
      <c r="J48" s="61">
        <f t="shared" si="4"/>
      </c>
      <c r="K48" s="62">
        <f t="shared" si="20"/>
      </c>
      <c r="L48" s="107">
        <f>IF(F48="","",'男子'!$B$55)</f>
      </c>
      <c r="M48" s="63">
        <f t="shared" si="6"/>
      </c>
      <c r="N48" s="61">
        <f t="shared" si="7"/>
      </c>
      <c r="O48" s="260">
        <f>IF('男子'!H61&lt;&gt;"",'男子'!H61,"")</f>
      </c>
      <c r="P48" s="64">
        <f t="shared" si="8"/>
      </c>
      <c r="Q48" s="64">
        <f t="shared" si="13"/>
      </c>
      <c r="R48" s="64">
        <f t="shared" si="14"/>
      </c>
      <c r="S48" s="64">
        <f t="shared" si="9"/>
      </c>
      <c r="T48" s="64">
        <f t="shared" si="10"/>
      </c>
      <c r="U48" s="65">
        <f t="shared" si="15"/>
      </c>
      <c r="V48" s="188">
        <f t="shared" si="11"/>
      </c>
      <c r="W48" s="194"/>
      <c r="X48" s="433"/>
      <c r="Z48" s="61">
        <f>IF(S48="","",IF(COUNTIF($S$2:S48,S48)=1,"●",""))</f>
      </c>
      <c r="AA48" s="133">
        <f t="shared" si="12"/>
      </c>
    </row>
    <row r="49" spans="1:27" s="66" customFormat="1" ht="13.5">
      <c r="A49" s="66">
        <f t="shared" si="2"/>
        <v>328</v>
      </c>
      <c r="B49" s="66">
        <f t="shared" si="3"/>
        <v>272</v>
      </c>
      <c r="C49" s="67">
        <f t="shared" si="0"/>
      </c>
      <c r="D49" s="67">
        <f>IF(F49="","",IF(SUM($D$2:D48)=0,(郡市番号*1000)+1,MAX($D$2:D48)+1))</f>
      </c>
      <c r="E49" s="251">
        <f>IF('男子'!C62&lt;&gt;"",'男子'!C62,"")</f>
      </c>
      <c r="F49" s="67">
        <f>IF('男子'!D62&lt;&gt;"",'男子'!D62,"")</f>
      </c>
      <c r="G49" s="67">
        <f>IF('男子'!F62&lt;&gt;"",'男子'!F62,"")</f>
      </c>
      <c r="H49" s="67">
        <f t="shared" si="1"/>
      </c>
      <c r="I49" s="67">
        <f>IF('男子'!G62&lt;&gt;"",'男子'!G62,"")</f>
      </c>
      <c r="J49" s="67">
        <f t="shared" si="4"/>
      </c>
      <c r="K49" s="68">
        <f t="shared" si="20"/>
      </c>
      <c r="L49" s="108">
        <f>IF(F49="","",'男子'!$B$55)</f>
      </c>
      <c r="M49" s="69">
        <f t="shared" si="6"/>
      </c>
      <c r="N49" s="67">
        <f t="shared" si="7"/>
      </c>
      <c r="O49" s="261">
        <f>IF('男子'!H62&lt;&gt;"",'男子'!H62,"")</f>
      </c>
      <c r="P49" s="70">
        <f t="shared" si="8"/>
      </c>
      <c r="Q49" s="70">
        <f t="shared" si="13"/>
      </c>
      <c r="R49" s="70">
        <f t="shared" si="14"/>
      </c>
      <c r="S49" s="70">
        <f t="shared" si="9"/>
      </c>
      <c r="T49" s="70">
        <f t="shared" si="10"/>
      </c>
      <c r="U49" s="71">
        <f t="shared" si="15"/>
      </c>
      <c r="V49" s="192">
        <f t="shared" si="11"/>
      </c>
      <c r="W49" s="195"/>
      <c r="X49" s="439"/>
      <c r="Z49" s="67">
        <f>IF(S49="","",IF(COUNTIF($S$2:S49,S49)=1,"●",""))</f>
      </c>
      <c r="AA49" s="134">
        <f t="shared" si="12"/>
      </c>
    </row>
    <row r="50" spans="1:27" s="54" customFormat="1" ht="13.5">
      <c r="A50" s="54">
        <f t="shared" si="2"/>
        <v>328</v>
      </c>
      <c r="B50" s="54">
        <f t="shared" si="3"/>
        <v>272</v>
      </c>
      <c r="C50" s="55">
        <f t="shared" si="0"/>
      </c>
      <c r="D50" s="55">
        <f>IF(F50="","",IF(SUM($D$2:D49)=0,(郡市番号*1000)+1,MAX($D$2:D49)+1))</f>
      </c>
      <c r="E50" s="252">
        <f>IF('男子'!C63&lt;&gt;"",'男子'!C63,"")</f>
      </c>
      <c r="F50" s="55">
        <f>IF('男子'!D63&lt;&gt;"",'男子'!D63,"")</f>
      </c>
      <c r="G50" s="55">
        <f>IF('男子'!F63&lt;&gt;"",'男子'!F63,"")</f>
      </c>
      <c r="H50" s="55">
        <f t="shared" si="1"/>
      </c>
      <c r="I50" s="55">
        <f>IF('男子'!G63&lt;&gt;"",'男子'!G63,"")</f>
      </c>
      <c r="J50" s="55">
        <f t="shared" si="4"/>
      </c>
      <c r="K50" s="56">
        <f aca="true" t="shared" si="21" ref="K50:K57">IF(F50="","",7)</f>
      </c>
      <c r="L50" s="109">
        <f>IF(F50="","",'男子'!$B$63)</f>
      </c>
      <c r="M50" s="57">
        <f t="shared" si="6"/>
      </c>
      <c r="N50" s="55">
        <f t="shared" si="7"/>
      </c>
      <c r="O50" s="260">
        <f>IF('男子'!H63&lt;&gt;"",'男子'!H63,"")</f>
      </c>
      <c r="P50" s="58">
        <f t="shared" si="8"/>
      </c>
      <c r="Q50" s="58">
        <f t="shared" si="13"/>
      </c>
      <c r="R50" s="58">
        <f t="shared" si="14"/>
      </c>
      <c r="S50" s="58">
        <f t="shared" si="9"/>
      </c>
      <c r="T50" s="58">
        <f t="shared" si="10"/>
      </c>
      <c r="U50" s="59">
        <f t="shared" si="15"/>
      </c>
      <c r="V50" s="188">
        <f t="shared" si="11"/>
      </c>
      <c r="W50" s="194"/>
      <c r="X50" s="438" t="s">
        <v>57</v>
      </c>
      <c r="Z50" s="55">
        <f>IF(S50="","",IF(COUNTIF($S$2:S50,S50)=1,"●",""))</f>
      </c>
      <c r="AA50" s="135">
        <f t="shared" si="12"/>
      </c>
    </row>
    <row r="51" spans="1:27" s="60" customFormat="1" ht="13.5">
      <c r="A51" s="60">
        <f t="shared" si="2"/>
        <v>328</v>
      </c>
      <c r="B51" s="60">
        <f t="shared" si="3"/>
        <v>272</v>
      </c>
      <c r="C51" s="61">
        <f t="shared" si="0"/>
      </c>
      <c r="D51" s="61">
        <f>IF(F51="","",IF(SUM($D$2:D50)=0,(郡市番号*1000)+1,MAX($D$2:D50)+1))</f>
      </c>
      <c r="E51" s="250">
        <f>IF('男子'!C64&lt;&gt;"",'男子'!C64,"")</f>
      </c>
      <c r="F51" s="61">
        <f>IF('男子'!D64&lt;&gt;"",'男子'!D64,"")</f>
      </c>
      <c r="G51" s="61">
        <f>IF('男子'!F64&lt;&gt;"",'男子'!F64,"")</f>
      </c>
      <c r="H51" s="61">
        <f t="shared" si="1"/>
      </c>
      <c r="I51" s="61">
        <f>IF('男子'!G64&lt;&gt;"",'男子'!G64,"")</f>
      </c>
      <c r="J51" s="61">
        <f t="shared" si="4"/>
      </c>
      <c r="K51" s="62">
        <f t="shared" si="21"/>
      </c>
      <c r="L51" s="107">
        <f>IF(F51="","",'男子'!$B$63)</f>
      </c>
      <c r="M51" s="63">
        <f t="shared" si="6"/>
      </c>
      <c r="N51" s="61">
        <f t="shared" si="7"/>
      </c>
      <c r="O51" s="260">
        <f>IF('男子'!H64&lt;&gt;"",'男子'!H64,"")</f>
      </c>
      <c r="P51" s="64">
        <f t="shared" si="8"/>
      </c>
      <c r="Q51" s="64">
        <f t="shared" si="13"/>
      </c>
      <c r="R51" s="64">
        <f t="shared" si="14"/>
      </c>
      <c r="S51" s="64">
        <f t="shared" si="9"/>
      </c>
      <c r="T51" s="64">
        <f t="shared" si="10"/>
      </c>
      <c r="U51" s="65">
        <f t="shared" si="15"/>
      </c>
      <c r="V51" s="188">
        <f t="shared" si="11"/>
      </c>
      <c r="W51" s="194"/>
      <c r="X51" s="433"/>
      <c r="Z51" s="61">
        <f>IF(S51="","",IF(COUNTIF($S$2:S51,S51)=1,"●",""))</f>
      </c>
      <c r="AA51" s="133">
        <f t="shared" si="12"/>
      </c>
    </row>
    <row r="52" spans="1:27" s="60" customFormat="1" ht="13.5">
      <c r="A52" s="60">
        <f t="shared" si="2"/>
        <v>328</v>
      </c>
      <c r="B52" s="60">
        <f t="shared" si="3"/>
        <v>272</v>
      </c>
      <c r="C52" s="61">
        <f t="shared" si="0"/>
      </c>
      <c r="D52" s="61">
        <f>IF(F52="","",IF(SUM($D$2:D51)=0,(郡市番号*1000)+1,MAX($D$2:D51)+1))</f>
      </c>
      <c r="E52" s="250">
        <f>IF('男子'!C65&lt;&gt;"",'男子'!C65,"")</f>
      </c>
      <c r="F52" s="61">
        <f>IF('男子'!D65&lt;&gt;"",'男子'!D65,"")</f>
      </c>
      <c r="G52" s="61">
        <f>IF('男子'!F65&lt;&gt;"",'男子'!F65,"")</f>
      </c>
      <c r="H52" s="61">
        <f t="shared" si="1"/>
      </c>
      <c r="I52" s="61">
        <f>IF('男子'!G65&lt;&gt;"",'男子'!G65,"")</f>
      </c>
      <c r="J52" s="61">
        <f t="shared" si="4"/>
      </c>
      <c r="K52" s="62">
        <f t="shared" si="21"/>
      </c>
      <c r="L52" s="107">
        <f>IF(F52="","",'男子'!$B$63)</f>
      </c>
      <c r="M52" s="63">
        <f t="shared" si="6"/>
      </c>
      <c r="N52" s="61">
        <f t="shared" si="7"/>
      </c>
      <c r="O52" s="260">
        <f>IF('男子'!H65&lt;&gt;"",'男子'!H65,"")</f>
      </c>
      <c r="P52" s="64">
        <f t="shared" si="8"/>
      </c>
      <c r="Q52" s="64">
        <f t="shared" si="13"/>
      </c>
      <c r="R52" s="64">
        <f t="shared" si="14"/>
      </c>
      <c r="S52" s="64">
        <f t="shared" si="9"/>
      </c>
      <c r="T52" s="64">
        <f t="shared" si="10"/>
      </c>
      <c r="U52" s="65">
        <f t="shared" si="15"/>
      </c>
      <c r="V52" s="188">
        <f t="shared" si="11"/>
      </c>
      <c r="W52" s="194"/>
      <c r="X52" s="433"/>
      <c r="Z52" s="61">
        <f>IF(S52="","",IF(COUNTIF($S$2:S52,S52)=1,"●",""))</f>
      </c>
      <c r="AA52" s="133">
        <f t="shared" si="12"/>
      </c>
    </row>
    <row r="53" spans="1:27" s="60" customFormat="1" ht="13.5">
      <c r="A53" s="60">
        <f t="shared" si="2"/>
        <v>328</v>
      </c>
      <c r="B53" s="60">
        <f t="shared" si="3"/>
        <v>272</v>
      </c>
      <c r="C53" s="61">
        <f t="shared" si="0"/>
      </c>
      <c r="D53" s="61">
        <f>IF(F53="","",IF(SUM($D$2:D52)=0,(郡市番号*1000)+1,MAX($D$2:D52)+1))</f>
      </c>
      <c r="E53" s="250">
        <f>IF('男子'!C66&lt;&gt;"",'男子'!C66,"")</f>
      </c>
      <c r="F53" s="61">
        <f>IF('男子'!D66&lt;&gt;"",'男子'!D66,"")</f>
      </c>
      <c r="G53" s="61">
        <f>IF('男子'!F66&lt;&gt;"",'男子'!F66,"")</f>
      </c>
      <c r="H53" s="61">
        <f t="shared" si="1"/>
      </c>
      <c r="I53" s="61">
        <f>IF('男子'!G66&lt;&gt;"",'男子'!G66,"")</f>
      </c>
      <c r="J53" s="61">
        <f t="shared" si="4"/>
      </c>
      <c r="K53" s="62">
        <f t="shared" si="21"/>
      </c>
      <c r="L53" s="107">
        <f>IF(F53="","",'男子'!$B$63)</f>
      </c>
      <c r="M53" s="63">
        <f t="shared" si="6"/>
      </c>
      <c r="N53" s="61">
        <f t="shared" si="7"/>
      </c>
      <c r="O53" s="260">
        <f>IF('男子'!H66&lt;&gt;"",'男子'!H66,"")</f>
      </c>
      <c r="P53" s="64">
        <f t="shared" si="8"/>
      </c>
      <c r="Q53" s="64">
        <f t="shared" si="13"/>
      </c>
      <c r="R53" s="64">
        <f t="shared" si="14"/>
      </c>
      <c r="S53" s="64">
        <f t="shared" si="9"/>
      </c>
      <c r="T53" s="64">
        <f t="shared" si="10"/>
      </c>
      <c r="U53" s="65">
        <f t="shared" si="15"/>
      </c>
      <c r="V53" s="188">
        <f t="shared" si="11"/>
      </c>
      <c r="W53" s="194"/>
      <c r="X53" s="433"/>
      <c r="Z53" s="61">
        <f>IF(S53="","",IF(COUNTIF($S$2:S53,S53)=1,"●",""))</f>
      </c>
      <c r="AA53" s="133">
        <f t="shared" si="12"/>
      </c>
    </row>
    <row r="54" spans="1:27" s="60" customFormat="1" ht="13.5">
      <c r="A54" s="60">
        <f t="shared" si="2"/>
        <v>328</v>
      </c>
      <c r="B54" s="60">
        <f t="shared" si="3"/>
        <v>272</v>
      </c>
      <c r="C54" s="61">
        <f t="shared" si="0"/>
      </c>
      <c r="D54" s="61">
        <f>IF(F54="","",IF(SUM($D$2:D53)=0,(郡市番号*1000)+1,MAX($D$2:D53)+1))</f>
      </c>
      <c r="E54" s="250">
        <f>IF('男子'!C67&lt;&gt;"",'男子'!C67,"")</f>
      </c>
      <c r="F54" s="61">
        <f>IF('男子'!D67&lt;&gt;"",'男子'!D67,"")</f>
      </c>
      <c r="G54" s="61">
        <f>IF('男子'!F67&lt;&gt;"",'男子'!F67,"")</f>
      </c>
      <c r="H54" s="61">
        <f t="shared" si="1"/>
      </c>
      <c r="I54" s="61">
        <f>IF('男子'!G67&lt;&gt;"",'男子'!G67,"")</f>
      </c>
      <c r="J54" s="61">
        <f t="shared" si="4"/>
      </c>
      <c r="K54" s="62">
        <f t="shared" si="21"/>
      </c>
      <c r="L54" s="107">
        <f>IF(F54="","",'男子'!$B$63)</f>
      </c>
      <c r="M54" s="63">
        <f t="shared" si="6"/>
      </c>
      <c r="N54" s="61">
        <f t="shared" si="7"/>
      </c>
      <c r="O54" s="260">
        <f>IF('男子'!H67&lt;&gt;"",'男子'!H67,"")</f>
      </c>
      <c r="P54" s="64">
        <f t="shared" si="8"/>
      </c>
      <c r="Q54" s="64">
        <f t="shared" si="13"/>
      </c>
      <c r="R54" s="64">
        <f t="shared" si="14"/>
      </c>
      <c r="S54" s="64">
        <f t="shared" si="9"/>
      </c>
      <c r="T54" s="64">
        <f t="shared" si="10"/>
      </c>
      <c r="U54" s="65">
        <f t="shared" si="15"/>
      </c>
      <c r="V54" s="188">
        <f t="shared" si="11"/>
      </c>
      <c r="W54" s="194"/>
      <c r="X54" s="433"/>
      <c r="Z54" s="61">
        <f>IF(S54="","",IF(COUNTIF($S$2:S54,S54)=1,"●",""))</f>
      </c>
      <c r="AA54" s="133">
        <f t="shared" si="12"/>
      </c>
    </row>
    <row r="55" spans="1:27" s="60" customFormat="1" ht="13.5">
      <c r="A55" s="60">
        <f t="shared" si="2"/>
        <v>328</v>
      </c>
      <c r="B55" s="60">
        <f t="shared" si="3"/>
        <v>272</v>
      </c>
      <c r="C55" s="61">
        <f t="shared" si="0"/>
      </c>
      <c r="D55" s="61">
        <f>IF(F55="","",IF(SUM($D$2:D54)=0,(郡市番号*1000)+1,MAX($D$2:D54)+1))</f>
      </c>
      <c r="E55" s="250">
        <f>IF('男子'!C68&lt;&gt;"",'男子'!C68,"")</f>
      </c>
      <c r="F55" s="61">
        <f>IF('男子'!D68&lt;&gt;"",'男子'!D68,"")</f>
      </c>
      <c r="G55" s="61">
        <f>IF('男子'!F68&lt;&gt;"",'男子'!F68,"")</f>
      </c>
      <c r="H55" s="61">
        <f t="shared" si="1"/>
      </c>
      <c r="I55" s="61">
        <f>IF('男子'!G68&lt;&gt;"",'男子'!G68,"")</f>
      </c>
      <c r="J55" s="61">
        <f t="shared" si="4"/>
      </c>
      <c r="K55" s="62">
        <f t="shared" si="21"/>
      </c>
      <c r="L55" s="107">
        <f>IF(F55="","",'男子'!$B$63)</f>
      </c>
      <c r="M55" s="63">
        <f t="shared" si="6"/>
      </c>
      <c r="N55" s="61">
        <f t="shared" si="7"/>
      </c>
      <c r="O55" s="260">
        <f>IF('男子'!H68&lt;&gt;"",'男子'!H68,"")</f>
      </c>
      <c r="P55" s="64">
        <f t="shared" si="8"/>
      </c>
      <c r="Q55" s="64">
        <f t="shared" si="13"/>
      </c>
      <c r="R55" s="64">
        <f t="shared" si="14"/>
      </c>
      <c r="S55" s="64">
        <f t="shared" si="9"/>
      </c>
      <c r="T55" s="64">
        <f t="shared" si="10"/>
      </c>
      <c r="U55" s="65">
        <f t="shared" si="15"/>
      </c>
      <c r="V55" s="188">
        <f t="shared" si="11"/>
      </c>
      <c r="W55" s="194"/>
      <c r="X55" s="433"/>
      <c r="Z55" s="61">
        <f>IF(S55="","",IF(COUNTIF($S$2:S55,S55)=1,"●",""))</f>
      </c>
      <c r="AA55" s="133">
        <f t="shared" si="12"/>
      </c>
    </row>
    <row r="56" spans="1:27" s="60" customFormat="1" ht="13.5">
      <c r="A56" s="60">
        <f t="shared" si="2"/>
        <v>328</v>
      </c>
      <c r="B56" s="60">
        <f t="shared" si="3"/>
        <v>272</v>
      </c>
      <c r="C56" s="61">
        <f t="shared" si="0"/>
      </c>
      <c r="D56" s="61">
        <f>IF(F56="","",IF(SUM($D$2:D55)=0,(郡市番号*1000)+1,MAX($D$2:D55)+1))</f>
      </c>
      <c r="E56" s="250">
        <f>IF('男子'!C69&lt;&gt;"",'男子'!C69,"")</f>
      </c>
      <c r="F56" s="61">
        <f>IF('男子'!D69&lt;&gt;"",'男子'!D69,"")</f>
      </c>
      <c r="G56" s="61">
        <f>IF('男子'!F69&lt;&gt;"",'男子'!F69,"")</f>
      </c>
      <c r="H56" s="61">
        <f t="shared" si="1"/>
      </c>
      <c r="I56" s="61">
        <f>IF('男子'!G69&lt;&gt;"",'男子'!G69,"")</f>
      </c>
      <c r="J56" s="61">
        <f t="shared" si="4"/>
      </c>
      <c r="K56" s="62">
        <f t="shared" si="21"/>
      </c>
      <c r="L56" s="107">
        <f>IF(F56="","",'男子'!$B$63)</f>
      </c>
      <c r="M56" s="63">
        <f t="shared" si="6"/>
      </c>
      <c r="N56" s="61">
        <f t="shared" si="7"/>
      </c>
      <c r="O56" s="260">
        <f>IF('男子'!H69&lt;&gt;"",'男子'!H69,"")</f>
      </c>
      <c r="P56" s="64">
        <f t="shared" si="8"/>
      </c>
      <c r="Q56" s="64">
        <f t="shared" si="13"/>
      </c>
      <c r="R56" s="64">
        <f t="shared" si="14"/>
      </c>
      <c r="S56" s="64">
        <f t="shared" si="9"/>
      </c>
      <c r="T56" s="64">
        <f t="shared" si="10"/>
      </c>
      <c r="U56" s="65">
        <f t="shared" si="15"/>
      </c>
      <c r="V56" s="188">
        <f t="shared" si="11"/>
      </c>
      <c r="W56" s="194"/>
      <c r="X56" s="433"/>
      <c r="Z56" s="61">
        <f>IF(S56="","",IF(COUNTIF($S$2:S56,S56)=1,"●",""))</f>
      </c>
      <c r="AA56" s="133">
        <f t="shared" si="12"/>
      </c>
    </row>
    <row r="57" spans="1:27" s="66" customFormat="1" ht="13.5">
      <c r="A57" s="66">
        <f t="shared" si="2"/>
        <v>328</v>
      </c>
      <c r="B57" s="66">
        <f t="shared" si="3"/>
        <v>272</v>
      </c>
      <c r="C57" s="67">
        <f t="shared" si="0"/>
      </c>
      <c r="D57" s="67">
        <f>IF(F57="","",IF(SUM($D$2:D56)=0,(郡市番号*1000)+1,MAX($D$2:D56)+1))</f>
      </c>
      <c r="E57" s="251">
        <f>IF('男子'!C70&lt;&gt;"",'男子'!C70,"")</f>
      </c>
      <c r="F57" s="67">
        <f>IF('男子'!D70&lt;&gt;"",'男子'!D70,"")</f>
      </c>
      <c r="G57" s="67">
        <f>IF('男子'!F70&lt;&gt;"",'男子'!F70,"")</f>
      </c>
      <c r="H57" s="67">
        <f t="shared" si="1"/>
      </c>
      <c r="I57" s="67">
        <f>IF('男子'!G70&lt;&gt;"",'男子'!G70,"")</f>
      </c>
      <c r="J57" s="67">
        <f t="shared" si="4"/>
      </c>
      <c r="K57" s="68">
        <f t="shared" si="21"/>
      </c>
      <c r="L57" s="108">
        <f>IF(F57="","",'男子'!$B$63)</f>
      </c>
      <c r="M57" s="69">
        <f t="shared" si="6"/>
      </c>
      <c r="N57" s="67">
        <f t="shared" si="7"/>
      </c>
      <c r="O57" s="261">
        <f>IF('男子'!H70&lt;&gt;"",'男子'!H70,"")</f>
      </c>
      <c r="P57" s="70">
        <f t="shared" si="8"/>
      </c>
      <c r="Q57" s="70">
        <f t="shared" si="13"/>
      </c>
      <c r="R57" s="70">
        <f t="shared" si="14"/>
      </c>
      <c r="S57" s="70">
        <f t="shared" si="9"/>
      </c>
      <c r="T57" s="70">
        <f t="shared" si="10"/>
      </c>
      <c r="U57" s="71">
        <f t="shared" si="15"/>
      </c>
      <c r="V57" s="192">
        <f t="shared" si="11"/>
      </c>
      <c r="W57" s="195"/>
      <c r="X57" s="439"/>
      <c r="Z57" s="67">
        <f>IF(S57="","",IF(COUNTIF($S$2:S57,S57)=1,"●",""))</f>
      </c>
      <c r="AA57" s="134">
        <f t="shared" si="12"/>
      </c>
    </row>
    <row r="58" spans="1:27" s="54" customFormat="1" ht="13.5">
      <c r="A58" s="54">
        <f t="shared" si="2"/>
        <v>328</v>
      </c>
      <c r="B58" s="54">
        <f t="shared" si="3"/>
        <v>272</v>
      </c>
      <c r="C58" s="55">
        <f t="shared" si="0"/>
      </c>
      <c r="D58" s="55">
        <f>IF(F58="","",IF(SUM($D$2:D57)=0,(郡市番号*1000)+1,MAX($D$2:D57)+1))</f>
      </c>
      <c r="E58" s="252">
        <f>IF('男子'!C71&lt;&gt;"",'男子'!C71,"")</f>
      </c>
      <c r="F58" s="55">
        <f>IF('男子'!D71&lt;&gt;"",'男子'!D71,"")</f>
      </c>
      <c r="G58" s="55">
        <f>IF('男子'!F71&lt;&gt;"",'男子'!F71,"")</f>
      </c>
      <c r="H58" s="55">
        <f t="shared" si="1"/>
      </c>
      <c r="I58" s="55">
        <f>IF('男子'!G71&lt;&gt;"",'男子'!G71,"")</f>
      </c>
      <c r="J58" s="55">
        <f t="shared" si="4"/>
      </c>
      <c r="K58" s="56">
        <f aca="true" t="shared" si="22" ref="K58:K65">IF(F58="","",8)</f>
      </c>
      <c r="L58" s="109">
        <f>IF(F58="","",'男子'!$B$71)</f>
      </c>
      <c r="M58" s="57">
        <f t="shared" si="6"/>
      </c>
      <c r="N58" s="55">
        <f t="shared" si="7"/>
      </c>
      <c r="O58" s="260">
        <f>IF('男子'!H71&lt;&gt;"",'男子'!H71,"")</f>
      </c>
      <c r="P58" s="58">
        <f t="shared" si="8"/>
      </c>
      <c r="Q58" s="58">
        <f t="shared" si="13"/>
      </c>
      <c r="R58" s="58">
        <f t="shared" si="14"/>
      </c>
      <c r="S58" s="58">
        <f t="shared" si="9"/>
      </c>
      <c r="T58" s="58">
        <f t="shared" si="10"/>
      </c>
      <c r="U58" s="59">
        <f t="shared" si="15"/>
      </c>
      <c r="V58" s="188">
        <f t="shared" si="11"/>
      </c>
      <c r="W58" s="194"/>
      <c r="X58" s="438" t="s">
        <v>58</v>
      </c>
      <c r="Z58" s="55">
        <f>IF(S58="","",IF(COUNTIF($S$2:S58,S58)=1,"●",""))</f>
      </c>
      <c r="AA58" s="135">
        <f t="shared" si="12"/>
      </c>
    </row>
    <row r="59" spans="1:27" s="60" customFormat="1" ht="13.5">
      <c r="A59" s="60">
        <f t="shared" si="2"/>
        <v>328</v>
      </c>
      <c r="B59" s="60">
        <f t="shared" si="3"/>
        <v>272</v>
      </c>
      <c r="C59" s="61">
        <f t="shared" si="0"/>
      </c>
      <c r="D59" s="61">
        <f>IF(F59="","",IF(SUM($D$2:D58)=0,(郡市番号*1000)+1,MAX($D$2:D58)+1))</f>
      </c>
      <c r="E59" s="250">
        <f>IF('男子'!C72&lt;&gt;"",'男子'!C72,"")</f>
      </c>
      <c r="F59" s="61">
        <f>IF('男子'!D72&lt;&gt;"",'男子'!D72,"")</f>
      </c>
      <c r="G59" s="61">
        <f>IF('男子'!F72&lt;&gt;"",'男子'!F72,"")</f>
      </c>
      <c r="H59" s="61">
        <f t="shared" si="1"/>
      </c>
      <c r="I59" s="61">
        <f>IF('男子'!G72&lt;&gt;"",'男子'!G72,"")</f>
      </c>
      <c r="J59" s="61">
        <f t="shared" si="4"/>
      </c>
      <c r="K59" s="62">
        <f t="shared" si="22"/>
      </c>
      <c r="L59" s="107">
        <f>IF(F59="","",'男子'!$B$71)</f>
      </c>
      <c r="M59" s="63">
        <f t="shared" si="6"/>
      </c>
      <c r="N59" s="61">
        <f t="shared" si="7"/>
      </c>
      <c r="O59" s="260">
        <f>IF('男子'!H72&lt;&gt;"",'男子'!H72,"")</f>
      </c>
      <c r="P59" s="64">
        <f t="shared" si="8"/>
      </c>
      <c r="Q59" s="64">
        <f t="shared" si="13"/>
      </c>
      <c r="R59" s="64">
        <f t="shared" si="14"/>
      </c>
      <c r="S59" s="64">
        <f t="shared" si="9"/>
      </c>
      <c r="T59" s="64">
        <f t="shared" si="10"/>
      </c>
      <c r="U59" s="65">
        <f t="shared" si="15"/>
      </c>
      <c r="V59" s="188">
        <f t="shared" si="11"/>
      </c>
      <c r="W59" s="194"/>
      <c r="X59" s="433"/>
      <c r="Z59" s="61">
        <f>IF(S59="","",IF(COUNTIF($S$2:S59,S59)=1,"●",""))</f>
      </c>
      <c r="AA59" s="133">
        <f t="shared" si="12"/>
      </c>
    </row>
    <row r="60" spans="1:27" s="60" customFormat="1" ht="13.5">
      <c r="A60" s="60">
        <f t="shared" si="2"/>
        <v>328</v>
      </c>
      <c r="B60" s="60">
        <f t="shared" si="3"/>
        <v>272</v>
      </c>
      <c r="C60" s="61">
        <f t="shared" si="0"/>
      </c>
      <c r="D60" s="61">
        <f>IF(F60="","",IF(SUM($D$2:D59)=0,(郡市番号*1000)+1,MAX($D$2:D59)+1))</f>
      </c>
      <c r="E60" s="250">
        <f>IF('男子'!C73&lt;&gt;"",'男子'!C73,"")</f>
      </c>
      <c r="F60" s="61">
        <f>IF('男子'!D73&lt;&gt;"",'男子'!D73,"")</f>
      </c>
      <c r="G60" s="61">
        <f>IF('男子'!F73&lt;&gt;"",'男子'!F73,"")</f>
      </c>
      <c r="H60" s="61">
        <f t="shared" si="1"/>
      </c>
      <c r="I60" s="61">
        <f>IF('男子'!G73&lt;&gt;"",'男子'!G73,"")</f>
      </c>
      <c r="J60" s="61">
        <f t="shared" si="4"/>
      </c>
      <c r="K60" s="62">
        <f t="shared" si="22"/>
      </c>
      <c r="L60" s="107">
        <f>IF(F60="","",'男子'!$B$71)</f>
      </c>
      <c r="M60" s="63">
        <f t="shared" si="6"/>
      </c>
      <c r="N60" s="61">
        <f t="shared" si="7"/>
      </c>
      <c r="O60" s="260">
        <f>IF('男子'!H73&lt;&gt;"",'男子'!H73,"")</f>
      </c>
      <c r="P60" s="64">
        <f t="shared" si="8"/>
      </c>
      <c r="Q60" s="64">
        <f t="shared" si="13"/>
      </c>
      <c r="R60" s="64">
        <f t="shared" si="14"/>
      </c>
      <c r="S60" s="64">
        <f t="shared" si="9"/>
      </c>
      <c r="T60" s="64">
        <f t="shared" si="10"/>
      </c>
      <c r="U60" s="65">
        <f t="shared" si="15"/>
      </c>
      <c r="V60" s="188">
        <f t="shared" si="11"/>
      </c>
      <c r="W60" s="194"/>
      <c r="X60" s="433"/>
      <c r="Z60" s="61">
        <f>IF(S60="","",IF(COUNTIF($S$2:S60,S60)=1,"●",""))</f>
      </c>
      <c r="AA60" s="133">
        <f t="shared" si="12"/>
      </c>
    </row>
    <row r="61" spans="1:27" s="60" customFormat="1" ht="13.5">
      <c r="A61" s="60">
        <f t="shared" si="2"/>
        <v>328</v>
      </c>
      <c r="B61" s="60">
        <f t="shared" si="3"/>
        <v>272</v>
      </c>
      <c r="C61" s="61">
        <f t="shared" si="0"/>
      </c>
      <c r="D61" s="61">
        <f>IF(F61="","",IF(SUM($D$2:D60)=0,(郡市番号*1000)+1,MAX($D$2:D60)+1))</f>
      </c>
      <c r="E61" s="250">
        <f>IF('男子'!C74&lt;&gt;"",'男子'!C74,"")</f>
      </c>
      <c r="F61" s="61">
        <f>IF('男子'!D74&lt;&gt;"",'男子'!D74,"")</f>
      </c>
      <c r="G61" s="61">
        <f>IF('男子'!F74&lt;&gt;"",'男子'!F74,"")</f>
      </c>
      <c r="H61" s="61">
        <f t="shared" si="1"/>
      </c>
      <c r="I61" s="61">
        <f>IF('男子'!G74&lt;&gt;"",'男子'!G74,"")</f>
      </c>
      <c r="J61" s="61">
        <f t="shared" si="4"/>
      </c>
      <c r="K61" s="62">
        <f t="shared" si="22"/>
      </c>
      <c r="L61" s="107">
        <f>IF(F61="","",'男子'!$B$71)</f>
      </c>
      <c r="M61" s="63">
        <f t="shared" si="6"/>
      </c>
      <c r="N61" s="61">
        <f t="shared" si="7"/>
      </c>
      <c r="O61" s="260">
        <f>IF('男子'!H74&lt;&gt;"",'男子'!H74,"")</f>
      </c>
      <c r="P61" s="64">
        <f t="shared" si="8"/>
      </c>
      <c r="Q61" s="64">
        <f t="shared" si="13"/>
      </c>
      <c r="R61" s="64">
        <f t="shared" si="14"/>
      </c>
      <c r="S61" s="64">
        <f t="shared" si="9"/>
      </c>
      <c r="T61" s="64">
        <f t="shared" si="10"/>
      </c>
      <c r="U61" s="65">
        <f t="shared" si="15"/>
      </c>
      <c r="V61" s="188">
        <f t="shared" si="11"/>
      </c>
      <c r="W61" s="194"/>
      <c r="X61" s="433"/>
      <c r="Z61" s="61">
        <f>IF(S61="","",IF(COUNTIF($S$2:S61,S61)=1,"●",""))</f>
      </c>
      <c r="AA61" s="133">
        <f t="shared" si="12"/>
      </c>
    </row>
    <row r="62" spans="1:27" s="60" customFormat="1" ht="13.5">
      <c r="A62" s="60">
        <f t="shared" si="2"/>
        <v>328</v>
      </c>
      <c r="B62" s="60">
        <f t="shared" si="3"/>
        <v>272</v>
      </c>
      <c r="C62" s="61">
        <f t="shared" si="0"/>
      </c>
      <c r="D62" s="61">
        <f>IF(F62="","",IF(SUM($D$2:D61)=0,(郡市番号*1000)+1,MAX($D$2:D61)+1))</f>
      </c>
      <c r="E62" s="250">
        <f>IF('男子'!C75&lt;&gt;"",'男子'!C75,"")</f>
      </c>
      <c r="F62" s="61">
        <f>IF('男子'!D75&lt;&gt;"",'男子'!D75,"")</f>
      </c>
      <c r="G62" s="61">
        <f>IF('男子'!F75&lt;&gt;"",'男子'!F75,"")</f>
      </c>
      <c r="H62" s="61">
        <f t="shared" si="1"/>
      </c>
      <c r="I62" s="61">
        <f>IF('男子'!G75&lt;&gt;"",'男子'!G75,"")</f>
      </c>
      <c r="J62" s="61">
        <f t="shared" si="4"/>
      </c>
      <c r="K62" s="62">
        <f t="shared" si="22"/>
      </c>
      <c r="L62" s="107">
        <f>IF(F62="","",'男子'!$B$71)</f>
      </c>
      <c r="M62" s="63">
        <f t="shared" si="6"/>
      </c>
      <c r="N62" s="61">
        <f t="shared" si="7"/>
      </c>
      <c r="O62" s="260">
        <f>IF('男子'!H75&lt;&gt;"",'男子'!H75,"")</f>
      </c>
      <c r="P62" s="64">
        <f t="shared" si="8"/>
      </c>
      <c r="Q62" s="64">
        <f t="shared" si="13"/>
      </c>
      <c r="R62" s="64">
        <f t="shared" si="14"/>
      </c>
      <c r="S62" s="64">
        <f t="shared" si="9"/>
      </c>
      <c r="T62" s="64">
        <f t="shared" si="10"/>
      </c>
      <c r="U62" s="65">
        <f t="shared" si="15"/>
      </c>
      <c r="V62" s="188">
        <f t="shared" si="11"/>
      </c>
      <c r="W62" s="194"/>
      <c r="X62" s="433"/>
      <c r="Z62" s="61">
        <f>IF(S62="","",IF(COUNTIF($S$2:S62,S62)=1,"●",""))</f>
      </c>
      <c r="AA62" s="133">
        <f t="shared" si="12"/>
      </c>
    </row>
    <row r="63" spans="1:27" s="60" customFormat="1" ht="13.5">
      <c r="A63" s="60">
        <f t="shared" si="2"/>
        <v>328</v>
      </c>
      <c r="B63" s="60">
        <f t="shared" si="3"/>
        <v>272</v>
      </c>
      <c r="C63" s="61">
        <f t="shared" si="0"/>
      </c>
      <c r="D63" s="61">
        <f>IF(F63="","",IF(SUM($D$2:D62)=0,(郡市番号*1000)+1,MAX($D$2:D62)+1))</f>
      </c>
      <c r="E63" s="250">
        <f>IF('男子'!C76&lt;&gt;"",'男子'!C76,"")</f>
      </c>
      <c r="F63" s="61">
        <f>IF('男子'!D76&lt;&gt;"",'男子'!D76,"")</f>
      </c>
      <c r="G63" s="61">
        <f>IF('男子'!F76&lt;&gt;"",'男子'!F76,"")</f>
      </c>
      <c r="H63" s="61">
        <f t="shared" si="1"/>
      </c>
      <c r="I63" s="61">
        <f>IF('男子'!G76&lt;&gt;"",'男子'!G76,"")</f>
      </c>
      <c r="J63" s="61">
        <f t="shared" si="4"/>
      </c>
      <c r="K63" s="62">
        <f t="shared" si="22"/>
      </c>
      <c r="L63" s="107">
        <f>IF(F63="","",'男子'!$B$71)</f>
      </c>
      <c r="M63" s="63">
        <f t="shared" si="6"/>
      </c>
      <c r="N63" s="61">
        <f t="shared" si="7"/>
      </c>
      <c r="O63" s="260">
        <f>IF('男子'!H76&lt;&gt;"",'男子'!H76,"")</f>
      </c>
      <c r="P63" s="64">
        <f t="shared" si="8"/>
      </c>
      <c r="Q63" s="64">
        <f t="shared" si="13"/>
      </c>
      <c r="R63" s="64">
        <f t="shared" si="14"/>
      </c>
      <c r="S63" s="64">
        <f t="shared" si="9"/>
      </c>
      <c r="T63" s="64">
        <f t="shared" si="10"/>
      </c>
      <c r="U63" s="65">
        <f t="shared" si="15"/>
      </c>
      <c r="V63" s="188">
        <f t="shared" si="11"/>
      </c>
      <c r="W63" s="194"/>
      <c r="X63" s="433"/>
      <c r="Z63" s="61">
        <f>IF(S63="","",IF(COUNTIF($S$2:S63,S63)=1,"●",""))</f>
      </c>
      <c r="AA63" s="133">
        <f t="shared" si="12"/>
      </c>
    </row>
    <row r="64" spans="1:27" s="60" customFormat="1" ht="13.5">
      <c r="A64" s="60">
        <f t="shared" si="2"/>
        <v>328</v>
      </c>
      <c r="B64" s="60">
        <f t="shared" si="3"/>
        <v>272</v>
      </c>
      <c r="C64" s="61">
        <f t="shared" si="0"/>
      </c>
      <c r="D64" s="61">
        <f>IF(F64="","",IF(SUM($D$2:D63)=0,(郡市番号*1000)+1,MAX($D$2:D63)+1))</f>
      </c>
      <c r="E64" s="250">
        <f>IF('男子'!C77&lt;&gt;"",'男子'!C77,"")</f>
      </c>
      <c r="F64" s="61">
        <f>IF('男子'!D77&lt;&gt;"",'男子'!D77,"")</f>
      </c>
      <c r="G64" s="61">
        <f>IF('男子'!F77&lt;&gt;"",'男子'!F77,"")</f>
      </c>
      <c r="H64" s="61">
        <f t="shared" si="1"/>
      </c>
      <c r="I64" s="61">
        <f>IF('男子'!G77&lt;&gt;"",'男子'!G77,"")</f>
      </c>
      <c r="J64" s="61">
        <f t="shared" si="4"/>
      </c>
      <c r="K64" s="62">
        <f t="shared" si="22"/>
      </c>
      <c r="L64" s="107">
        <f>IF(F64="","",'男子'!$B$71)</f>
      </c>
      <c r="M64" s="63">
        <f t="shared" si="6"/>
      </c>
      <c r="N64" s="61">
        <f t="shared" si="7"/>
      </c>
      <c r="O64" s="260">
        <f>IF('男子'!H77&lt;&gt;"",'男子'!H77,"")</f>
      </c>
      <c r="P64" s="64">
        <f t="shared" si="8"/>
      </c>
      <c r="Q64" s="64">
        <f t="shared" si="13"/>
      </c>
      <c r="R64" s="64">
        <f t="shared" si="14"/>
      </c>
      <c r="S64" s="64">
        <f t="shared" si="9"/>
      </c>
      <c r="T64" s="64">
        <f t="shared" si="10"/>
      </c>
      <c r="U64" s="65">
        <f t="shared" si="15"/>
      </c>
      <c r="V64" s="188">
        <f t="shared" si="11"/>
      </c>
      <c r="W64" s="194"/>
      <c r="X64" s="433"/>
      <c r="Z64" s="61">
        <f>IF(S64="","",IF(COUNTIF($S$2:S64,S64)=1,"●",""))</f>
      </c>
      <c r="AA64" s="133">
        <f t="shared" si="12"/>
      </c>
    </row>
    <row r="65" spans="1:27" s="66" customFormat="1" ht="13.5">
      <c r="A65" s="66">
        <f t="shared" si="2"/>
        <v>328</v>
      </c>
      <c r="B65" s="66">
        <f t="shared" si="3"/>
        <v>272</v>
      </c>
      <c r="C65" s="67">
        <f t="shared" si="0"/>
      </c>
      <c r="D65" s="67">
        <f>IF(F65="","",IF(SUM($D$2:D64)=0,(郡市番号*1000)+1,MAX($D$2:D64)+1))</f>
      </c>
      <c r="E65" s="251">
        <f>IF('男子'!C78&lt;&gt;"",'男子'!C78,"")</f>
      </c>
      <c r="F65" s="67">
        <f>IF('男子'!D78&lt;&gt;"",'男子'!D78,"")</f>
      </c>
      <c r="G65" s="67">
        <f>IF('男子'!F78&lt;&gt;"",'男子'!F78,"")</f>
      </c>
      <c r="H65" s="67">
        <f t="shared" si="1"/>
      </c>
      <c r="I65" s="67">
        <f>IF('男子'!G78&lt;&gt;"",'男子'!G78,"")</f>
      </c>
      <c r="J65" s="67">
        <f t="shared" si="4"/>
      </c>
      <c r="K65" s="68">
        <f t="shared" si="22"/>
      </c>
      <c r="L65" s="108">
        <f>IF(F65="","",'男子'!$B$71)</f>
      </c>
      <c r="M65" s="69">
        <f t="shared" si="6"/>
      </c>
      <c r="N65" s="67">
        <f t="shared" si="7"/>
      </c>
      <c r="O65" s="261">
        <f>IF('男子'!H78&lt;&gt;"",'男子'!H78,"")</f>
      </c>
      <c r="P65" s="70">
        <f t="shared" si="8"/>
      </c>
      <c r="Q65" s="70">
        <f t="shared" si="13"/>
      </c>
      <c r="R65" s="70">
        <f t="shared" si="14"/>
      </c>
      <c r="S65" s="70">
        <f t="shared" si="9"/>
      </c>
      <c r="T65" s="70">
        <f t="shared" si="10"/>
      </c>
      <c r="U65" s="71">
        <f t="shared" si="15"/>
      </c>
      <c r="V65" s="192">
        <f t="shared" si="11"/>
      </c>
      <c r="W65" s="195"/>
      <c r="X65" s="439"/>
      <c r="Z65" s="67">
        <f>IF(S65="","",IF(COUNTIF($S$2:S65,S65)=1,"●",""))</f>
      </c>
      <c r="AA65" s="134">
        <f t="shared" si="12"/>
      </c>
    </row>
    <row r="66" spans="1:27" s="54" customFormat="1" ht="13.5">
      <c r="A66" s="54">
        <f t="shared" si="2"/>
        <v>328</v>
      </c>
      <c r="B66" s="54">
        <f t="shared" si="3"/>
        <v>272</v>
      </c>
      <c r="C66" s="55">
        <f aca="true" t="shared" si="23" ref="C66:C129">IF(F66="","",郡市名)</f>
      </c>
      <c r="D66" s="55">
        <f>IF(F66="","",IF(SUM($D$2:D65)=0,(郡市番号*1000)+1,MAX($D$2:D65)+1))</f>
      </c>
      <c r="E66" s="252">
        <f>IF('男子'!C79&lt;&gt;"",'男子'!C79,"")</f>
      </c>
      <c r="F66" s="55">
        <f>IF('男子'!D79&lt;&gt;"",'男子'!D79,"")</f>
      </c>
      <c r="G66" s="55">
        <f>IF('男子'!F79&lt;&gt;"",'男子'!F79,"")</f>
      </c>
      <c r="H66" s="55">
        <f t="shared" si="1"/>
      </c>
      <c r="I66" s="55">
        <f>IF('男子'!G79&lt;&gt;"",'男子'!G79,"")</f>
      </c>
      <c r="J66" s="55">
        <f t="shared" si="4"/>
      </c>
      <c r="K66" s="56">
        <f aca="true" t="shared" si="24" ref="K66:K73">IF(F66="","",9)</f>
      </c>
      <c r="L66" s="109">
        <f>IF(F66="","",'男子'!$B$79)</f>
      </c>
      <c r="M66" s="57">
        <f t="shared" si="6"/>
      </c>
      <c r="N66" s="55">
        <f t="shared" si="7"/>
      </c>
      <c r="O66" s="260">
        <f>IF('男子'!H79&lt;&gt;"",'男子'!H79,"")</f>
      </c>
      <c r="P66" s="58">
        <f t="shared" si="8"/>
      </c>
      <c r="Q66" s="58">
        <f t="shared" si="13"/>
      </c>
      <c r="R66" s="58">
        <f t="shared" si="14"/>
      </c>
      <c r="S66" s="58">
        <f t="shared" si="9"/>
      </c>
      <c r="T66" s="58">
        <f t="shared" si="10"/>
      </c>
      <c r="U66" s="59">
        <f t="shared" si="15"/>
      </c>
      <c r="V66" s="188">
        <f t="shared" si="11"/>
      </c>
      <c r="W66" s="194"/>
      <c r="X66" s="438" t="s">
        <v>59</v>
      </c>
      <c r="Z66" s="55">
        <f>IF(S66="","",IF(COUNTIF($S$2:S66,S66)=1,"●",""))</f>
      </c>
      <c r="AA66" s="135">
        <f t="shared" si="12"/>
      </c>
    </row>
    <row r="67" spans="1:27" s="60" customFormat="1" ht="13.5">
      <c r="A67" s="60">
        <f aca="true" t="shared" si="25" ref="A67:A130">COUNTIF($S$2:$S$329,S67)</f>
        <v>328</v>
      </c>
      <c r="B67" s="60">
        <f aca="true" t="shared" si="26" ref="B67:B130">COUNTIF($S$2:$S$137,S67)+COUNTIF($S$194:$S$329,S67)</f>
        <v>272</v>
      </c>
      <c r="C67" s="61">
        <f t="shared" si="23"/>
      </c>
      <c r="D67" s="61">
        <f>IF(F67="","",IF(SUM($D$2:D66)=0,(郡市番号*1000)+1,MAX($D$2:D66)+1))</f>
      </c>
      <c r="E67" s="250">
        <f>IF('男子'!C80&lt;&gt;"",'男子'!C80,"")</f>
      </c>
      <c r="F67" s="61">
        <f>IF('男子'!D80&lt;&gt;"",'男子'!D80,"")</f>
      </c>
      <c r="G67" s="61">
        <f>IF('男子'!F80&lt;&gt;"",'男子'!F80,"")</f>
      </c>
      <c r="H67" s="61">
        <f aca="true" t="shared" si="27" ref="H67:H130">IF(F67="","","男")</f>
      </c>
      <c r="I67" s="61">
        <f>IF('男子'!G80&lt;&gt;"",'男子'!G80,"")</f>
      </c>
      <c r="J67" s="61">
        <f aca="true" t="shared" si="28" ref="J67:J130">IF(F67="","",C67)</f>
      </c>
      <c r="K67" s="62">
        <f t="shared" si="24"/>
      </c>
      <c r="L67" s="107">
        <f>IF(F67="","",'男子'!$B$79)</f>
      </c>
      <c r="M67" s="63">
        <f aca="true" t="shared" si="29" ref="M67:M97">IF(F67="","","T")</f>
      </c>
      <c r="N67" s="61">
        <f aca="true" t="shared" si="30" ref="N67:N130">IF(F67="","","正選手")</f>
      </c>
      <c r="O67" s="260">
        <f>IF('男子'!H80&lt;&gt;"",'男子'!H80,"")</f>
      </c>
      <c r="P67" s="64">
        <f aca="true" t="shared" si="31" ref="P67:P130">IF(AND(F67="",E67=""),"",IF(LEN(E67)=4,"","ﾌﾘｶﾞﾅ"))</f>
      </c>
      <c r="Q67" s="64">
        <f t="shared" si="13"/>
      </c>
      <c r="R67" s="64">
        <f t="shared" si="14"/>
      </c>
      <c r="S67" s="64">
        <f aca="true" t="shared" si="32" ref="S67:S130">IF(F67="","",F67&amp;"＿"&amp;I67)</f>
      </c>
      <c r="T67" s="64">
        <f aca="true" t="shared" si="33" ref="T67:T130">IF(F67="","",COUNTIF($S$2:$S$137,S67)+COUNTIF($S$194:$S$329,S67))</f>
      </c>
      <c r="U67" s="65">
        <f t="shared" si="15"/>
      </c>
      <c r="V67" s="188">
        <f aca="true" t="shared" si="34" ref="V67:V130">IF(P67="ﾌﾘｶﾞﾅ",F67,"")</f>
      </c>
      <c r="W67" s="194"/>
      <c r="X67" s="433"/>
      <c r="Z67" s="61">
        <f>IF(S67="","",IF(COUNTIF($S$2:S67,S67)=1,"●",""))</f>
      </c>
      <c r="AA67" s="133">
        <f aca="true" t="shared" si="35" ref="AA67:AA130">IF(Z67="●",I67,"")</f>
      </c>
    </row>
    <row r="68" spans="1:27" s="60" customFormat="1" ht="13.5">
      <c r="A68" s="60">
        <f t="shared" si="25"/>
        <v>328</v>
      </c>
      <c r="B68" s="60">
        <f t="shared" si="26"/>
        <v>272</v>
      </c>
      <c r="C68" s="61">
        <f t="shared" si="23"/>
      </c>
      <c r="D68" s="61">
        <f>IF(F68="","",IF(SUM($D$2:D67)=0,(郡市番号*1000)+1,MAX($D$2:D67)+1))</f>
      </c>
      <c r="E68" s="250">
        <f>IF('男子'!C81&lt;&gt;"",'男子'!C81,"")</f>
      </c>
      <c r="F68" s="61">
        <f>IF('男子'!D81&lt;&gt;"",'男子'!D81,"")</f>
      </c>
      <c r="G68" s="61">
        <f>IF('男子'!F81&lt;&gt;"",'男子'!F81,"")</f>
      </c>
      <c r="H68" s="61">
        <f t="shared" si="27"/>
      </c>
      <c r="I68" s="61">
        <f>IF('男子'!G81&lt;&gt;"",'男子'!G81,"")</f>
      </c>
      <c r="J68" s="61">
        <f t="shared" si="28"/>
      </c>
      <c r="K68" s="62">
        <f t="shared" si="24"/>
      </c>
      <c r="L68" s="107">
        <f>IF(F68="","",'男子'!$B$79)</f>
      </c>
      <c r="M68" s="63">
        <f t="shared" si="29"/>
      </c>
      <c r="N68" s="61">
        <f t="shared" si="30"/>
      </c>
      <c r="O68" s="260">
        <f>IF('男子'!H81&lt;&gt;"",'男子'!H81,"")</f>
      </c>
      <c r="P68" s="64">
        <f t="shared" si="31"/>
      </c>
      <c r="Q68" s="64">
        <f aca="true" t="shared" si="36" ref="Q68:Q131">IF(OR(LEN(F68)=5,LEN(F68)=0),"",WIDECHAR(LEN(F68))&amp;"文字")</f>
      </c>
      <c r="R68" s="64">
        <f aca="true" t="shared" si="37" ref="R68:R131">IF(LEN(J68)+LEN(I68)&gt;6,WIDECHAR(LEN(J68)+LEN(I68))&amp;"文字","")</f>
      </c>
      <c r="S68" s="64">
        <f t="shared" si="32"/>
      </c>
      <c r="T68" s="64">
        <f t="shared" si="33"/>
      </c>
      <c r="U68" s="65">
        <f aca="true" t="shared" si="38" ref="U68:U131">IF(OR(T68="",T68&lt;3),"","確認")</f>
      </c>
      <c r="V68" s="188">
        <f t="shared" si="34"/>
      </c>
      <c r="W68" s="194"/>
      <c r="X68" s="433"/>
      <c r="Z68" s="61">
        <f>IF(S68="","",IF(COUNTIF($S$2:S68,S68)=1,"●",""))</f>
      </c>
      <c r="AA68" s="133">
        <f t="shared" si="35"/>
      </c>
    </row>
    <row r="69" spans="1:27" s="60" customFormat="1" ht="13.5">
      <c r="A69" s="60">
        <f t="shared" si="25"/>
        <v>328</v>
      </c>
      <c r="B69" s="60">
        <f t="shared" si="26"/>
        <v>272</v>
      </c>
      <c r="C69" s="61">
        <f t="shared" si="23"/>
      </c>
      <c r="D69" s="61">
        <f>IF(F69="","",IF(SUM($D$2:D68)=0,(郡市番号*1000)+1,MAX($D$2:D68)+1))</f>
      </c>
      <c r="E69" s="250">
        <f>IF('男子'!C82&lt;&gt;"",'男子'!C82,"")</f>
      </c>
      <c r="F69" s="61">
        <f>IF('男子'!D82&lt;&gt;"",'男子'!D82,"")</f>
      </c>
      <c r="G69" s="61">
        <f>IF('男子'!F82&lt;&gt;"",'男子'!F82,"")</f>
      </c>
      <c r="H69" s="61">
        <f t="shared" si="27"/>
      </c>
      <c r="I69" s="61">
        <f>IF('男子'!G82&lt;&gt;"",'男子'!G82,"")</f>
      </c>
      <c r="J69" s="61">
        <f t="shared" si="28"/>
      </c>
      <c r="K69" s="62">
        <f t="shared" si="24"/>
      </c>
      <c r="L69" s="107">
        <f>IF(F69="","",'男子'!$B$79)</f>
      </c>
      <c r="M69" s="63">
        <f t="shared" si="29"/>
      </c>
      <c r="N69" s="61">
        <f t="shared" si="30"/>
      </c>
      <c r="O69" s="260">
        <f>IF('男子'!H82&lt;&gt;"",'男子'!H82,"")</f>
      </c>
      <c r="P69" s="64">
        <f t="shared" si="31"/>
      </c>
      <c r="Q69" s="64">
        <f t="shared" si="36"/>
      </c>
      <c r="R69" s="64">
        <f t="shared" si="37"/>
      </c>
      <c r="S69" s="64">
        <f t="shared" si="32"/>
      </c>
      <c r="T69" s="64">
        <f t="shared" si="33"/>
      </c>
      <c r="U69" s="65">
        <f t="shared" si="38"/>
      </c>
      <c r="V69" s="188">
        <f t="shared" si="34"/>
      </c>
      <c r="W69" s="194"/>
      <c r="X69" s="433"/>
      <c r="Z69" s="61">
        <f>IF(S69="","",IF(COUNTIF($S$2:S69,S69)=1,"●",""))</f>
      </c>
      <c r="AA69" s="133">
        <f t="shared" si="35"/>
      </c>
    </row>
    <row r="70" spans="1:27" s="60" customFormat="1" ht="13.5">
      <c r="A70" s="60">
        <f t="shared" si="25"/>
        <v>328</v>
      </c>
      <c r="B70" s="60">
        <f t="shared" si="26"/>
        <v>272</v>
      </c>
      <c r="C70" s="61">
        <f t="shared" si="23"/>
      </c>
      <c r="D70" s="61">
        <f>IF(F70="","",IF(SUM($D$2:D69)=0,(郡市番号*1000)+1,MAX($D$2:D69)+1))</f>
      </c>
      <c r="E70" s="250">
        <f>IF('男子'!C83&lt;&gt;"",'男子'!C83,"")</f>
      </c>
      <c r="F70" s="61">
        <f>IF('男子'!D83&lt;&gt;"",'男子'!D83,"")</f>
      </c>
      <c r="G70" s="61">
        <f>IF('男子'!F83&lt;&gt;"",'男子'!F83,"")</f>
      </c>
      <c r="H70" s="61">
        <f t="shared" si="27"/>
      </c>
      <c r="I70" s="61">
        <f>IF('男子'!G83&lt;&gt;"",'男子'!G83,"")</f>
      </c>
      <c r="J70" s="61">
        <f t="shared" si="28"/>
      </c>
      <c r="K70" s="62">
        <f t="shared" si="24"/>
      </c>
      <c r="L70" s="107">
        <f>IF(F70="","",'男子'!$B$79)</f>
      </c>
      <c r="M70" s="63">
        <f t="shared" si="29"/>
      </c>
      <c r="N70" s="61">
        <f t="shared" si="30"/>
      </c>
      <c r="O70" s="260">
        <f>IF('男子'!H83&lt;&gt;"",'男子'!H83,"")</f>
      </c>
      <c r="P70" s="64">
        <f t="shared" si="31"/>
      </c>
      <c r="Q70" s="64">
        <f t="shared" si="36"/>
      </c>
      <c r="R70" s="64">
        <f t="shared" si="37"/>
      </c>
      <c r="S70" s="64">
        <f t="shared" si="32"/>
      </c>
      <c r="T70" s="64">
        <f t="shared" si="33"/>
      </c>
      <c r="U70" s="65">
        <f t="shared" si="38"/>
      </c>
      <c r="V70" s="188">
        <f t="shared" si="34"/>
      </c>
      <c r="W70" s="194"/>
      <c r="X70" s="433"/>
      <c r="Z70" s="61">
        <f>IF(S70="","",IF(COUNTIF($S$2:S70,S70)=1,"●",""))</f>
      </c>
      <c r="AA70" s="133">
        <f t="shared" si="35"/>
      </c>
    </row>
    <row r="71" spans="1:27" s="60" customFormat="1" ht="13.5">
      <c r="A71" s="60">
        <f t="shared" si="25"/>
        <v>328</v>
      </c>
      <c r="B71" s="60">
        <f t="shared" si="26"/>
        <v>272</v>
      </c>
      <c r="C71" s="61">
        <f t="shared" si="23"/>
      </c>
      <c r="D71" s="61">
        <f>IF(F71="","",IF(SUM($D$2:D70)=0,(郡市番号*1000)+1,MAX($D$2:D70)+1))</f>
      </c>
      <c r="E71" s="250">
        <f>IF('男子'!C84&lt;&gt;"",'男子'!C84,"")</f>
      </c>
      <c r="F71" s="61">
        <f>IF('男子'!D84&lt;&gt;"",'男子'!D84,"")</f>
      </c>
      <c r="G71" s="61">
        <f>IF('男子'!F84&lt;&gt;"",'男子'!F84,"")</f>
      </c>
      <c r="H71" s="61">
        <f t="shared" si="27"/>
      </c>
      <c r="I71" s="61">
        <f>IF('男子'!G84&lt;&gt;"",'男子'!G84,"")</f>
      </c>
      <c r="J71" s="61">
        <f t="shared" si="28"/>
      </c>
      <c r="K71" s="62">
        <f t="shared" si="24"/>
      </c>
      <c r="L71" s="107">
        <f>IF(F71="","",'男子'!$B$79)</f>
      </c>
      <c r="M71" s="63">
        <f t="shared" si="29"/>
      </c>
      <c r="N71" s="61">
        <f t="shared" si="30"/>
      </c>
      <c r="O71" s="260">
        <f>IF('男子'!H84&lt;&gt;"",'男子'!H84,"")</f>
      </c>
      <c r="P71" s="64">
        <f t="shared" si="31"/>
      </c>
      <c r="Q71" s="64">
        <f t="shared" si="36"/>
      </c>
      <c r="R71" s="64">
        <f t="shared" si="37"/>
      </c>
      <c r="S71" s="64">
        <f t="shared" si="32"/>
      </c>
      <c r="T71" s="64">
        <f t="shared" si="33"/>
      </c>
      <c r="U71" s="65">
        <f t="shared" si="38"/>
      </c>
      <c r="V71" s="188">
        <f t="shared" si="34"/>
      </c>
      <c r="W71" s="194"/>
      <c r="X71" s="433"/>
      <c r="Z71" s="61">
        <f>IF(S71="","",IF(COUNTIF($S$2:S71,S71)=1,"●",""))</f>
      </c>
      <c r="AA71" s="133">
        <f t="shared" si="35"/>
      </c>
    </row>
    <row r="72" spans="1:27" s="60" customFormat="1" ht="13.5">
      <c r="A72" s="60">
        <f t="shared" si="25"/>
        <v>328</v>
      </c>
      <c r="B72" s="60">
        <f t="shared" si="26"/>
        <v>272</v>
      </c>
      <c r="C72" s="61">
        <f t="shared" si="23"/>
      </c>
      <c r="D72" s="61">
        <f>IF(F72="","",IF(SUM($D$2:D71)=0,(郡市番号*1000)+1,MAX($D$2:D71)+1))</f>
      </c>
      <c r="E72" s="250">
        <f>IF('男子'!C85&lt;&gt;"",'男子'!C85,"")</f>
      </c>
      <c r="F72" s="61">
        <f>IF('男子'!D85&lt;&gt;"",'男子'!D85,"")</f>
      </c>
      <c r="G72" s="61">
        <f>IF('男子'!F85&lt;&gt;"",'男子'!F85,"")</f>
      </c>
      <c r="H72" s="61">
        <f t="shared" si="27"/>
      </c>
      <c r="I72" s="61">
        <f>IF('男子'!G85&lt;&gt;"",'男子'!G85,"")</f>
      </c>
      <c r="J72" s="61">
        <f t="shared" si="28"/>
      </c>
      <c r="K72" s="62">
        <f t="shared" si="24"/>
      </c>
      <c r="L72" s="107">
        <f>IF(F72="","",'男子'!$B$79)</f>
      </c>
      <c r="M72" s="63">
        <f t="shared" si="29"/>
      </c>
      <c r="N72" s="61">
        <f t="shared" si="30"/>
      </c>
      <c r="O72" s="260">
        <f>IF('男子'!H85&lt;&gt;"",'男子'!H85,"")</f>
      </c>
      <c r="P72" s="64">
        <f t="shared" si="31"/>
      </c>
      <c r="Q72" s="64">
        <f t="shared" si="36"/>
      </c>
      <c r="R72" s="64">
        <f t="shared" si="37"/>
      </c>
      <c r="S72" s="64">
        <f t="shared" si="32"/>
      </c>
      <c r="T72" s="64">
        <f t="shared" si="33"/>
      </c>
      <c r="U72" s="65">
        <f t="shared" si="38"/>
      </c>
      <c r="V72" s="188">
        <f t="shared" si="34"/>
      </c>
      <c r="W72" s="194"/>
      <c r="X72" s="433"/>
      <c r="Z72" s="61">
        <f>IF(S72="","",IF(COUNTIF($S$2:S72,S72)=1,"●",""))</f>
      </c>
      <c r="AA72" s="133">
        <f t="shared" si="35"/>
      </c>
    </row>
    <row r="73" spans="1:27" s="66" customFormat="1" ht="13.5">
      <c r="A73" s="66">
        <f t="shared" si="25"/>
        <v>328</v>
      </c>
      <c r="B73" s="66">
        <f t="shared" si="26"/>
        <v>272</v>
      </c>
      <c r="C73" s="67">
        <f t="shared" si="23"/>
      </c>
      <c r="D73" s="67">
        <f>IF(F73="","",IF(SUM($D$2:D72)=0,(郡市番号*1000)+1,MAX($D$2:D72)+1))</f>
      </c>
      <c r="E73" s="251">
        <f>IF('男子'!C86&lt;&gt;"",'男子'!C86,"")</f>
      </c>
      <c r="F73" s="67">
        <f>IF('男子'!D86&lt;&gt;"",'男子'!D86,"")</f>
      </c>
      <c r="G73" s="67">
        <f>IF('男子'!F86&lt;&gt;"",'男子'!F86,"")</f>
      </c>
      <c r="H73" s="67">
        <f t="shared" si="27"/>
      </c>
      <c r="I73" s="67">
        <f>IF('男子'!G86&lt;&gt;"",'男子'!G86,"")</f>
      </c>
      <c r="J73" s="67">
        <f t="shared" si="28"/>
      </c>
      <c r="K73" s="68">
        <f t="shared" si="24"/>
      </c>
      <c r="L73" s="108">
        <f>IF(F73="","",'男子'!$B$79)</f>
      </c>
      <c r="M73" s="69">
        <f t="shared" si="29"/>
      </c>
      <c r="N73" s="67">
        <f t="shared" si="30"/>
      </c>
      <c r="O73" s="261">
        <f>IF('男子'!H86&lt;&gt;"",'男子'!H86,"")</f>
      </c>
      <c r="P73" s="70">
        <f t="shared" si="31"/>
      </c>
      <c r="Q73" s="70">
        <f t="shared" si="36"/>
      </c>
      <c r="R73" s="70">
        <f t="shared" si="37"/>
      </c>
      <c r="S73" s="70">
        <f t="shared" si="32"/>
      </c>
      <c r="T73" s="70">
        <f t="shared" si="33"/>
      </c>
      <c r="U73" s="71">
        <f t="shared" si="38"/>
      </c>
      <c r="V73" s="192">
        <f t="shared" si="34"/>
      </c>
      <c r="W73" s="195"/>
      <c r="X73" s="439"/>
      <c r="Z73" s="67">
        <f>IF(S73="","",IF(COUNTIF($S$2:S73,S73)=1,"●",""))</f>
      </c>
      <c r="AA73" s="134">
        <f t="shared" si="35"/>
      </c>
    </row>
    <row r="74" spans="1:27" s="54" customFormat="1" ht="13.5">
      <c r="A74" s="54">
        <f t="shared" si="25"/>
        <v>328</v>
      </c>
      <c r="B74" s="54">
        <f t="shared" si="26"/>
        <v>272</v>
      </c>
      <c r="C74" s="55">
        <f t="shared" si="23"/>
      </c>
      <c r="D74" s="55">
        <f>IF(F74="","",IF(SUM($D$2:D73)=0,(郡市番号*1000)+1,MAX($D$2:D73)+1))</f>
      </c>
      <c r="E74" s="252">
        <f>IF('男子'!C87&lt;&gt;"",'男子'!C87,"")</f>
      </c>
      <c r="F74" s="55">
        <f>IF('男子'!D87&lt;&gt;"",'男子'!D87,"")</f>
      </c>
      <c r="G74" s="55">
        <f>IF('男子'!F87&lt;&gt;"",'男子'!F87,"")</f>
      </c>
      <c r="H74" s="55">
        <f t="shared" si="27"/>
      </c>
      <c r="I74" s="55">
        <f>IF('男子'!G87&lt;&gt;"",'男子'!G87,"")</f>
      </c>
      <c r="J74" s="55">
        <f t="shared" si="28"/>
      </c>
      <c r="K74" s="56">
        <f aca="true" t="shared" si="39" ref="K74:K81">IF(F74="","",10)</f>
      </c>
      <c r="L74" s="109">
        <f>IF(F74="","",'男子'!$B$87)</f>
      </c>
      <c r="M74" s="57">
        <f t="shared" si="29"/>
      </c>
      <c r="N74" s="55">
        <f t="shared" si="30"/>
      </c>
      <c r="O74" s="260">
        <f>IF('男子'!H87&lt;&gt;"",'男子'!H87,"")</f>
      </c>
      <c r="P74" s="58">
        <f t="shared" si="31"/>
      </c>
      <c r="Q74" s="58">
        <f t="shared" si="36"/>
      </c>
      <c r="R74" s="58">
        <f t="shared" si="37"/>
      </c>
      <c r="S74" s="58">
        <f t="shared" si="32"/>
      </c>
      <c r="T74" s="58">
        <f t="shared" si="33"/>
      </c>
      <c r="U74" s="59">
        <f t="shared" si="38"/>
      </c>
      <c r="V74" s="188">
        <f t="shared" si="34"/>
      </c>
      <c r="W74" s="194"/>
      <c r="X74" s="438" t="s">
        <v>60</v>
      </c>
      <c r="Z74" s="55">
        <f>IF(S74="","",IF(COUNTIF($S$2:S74,S74)=1,"●",""))</f>
      </c>
      <c r="AA74" s="135">
        <f t="shared" si="35"/>
      </c>
    </row>
    <row r="75" spans="1:27" s="60" customFormat="1" ht="13.5">
      <c r="A75" s="60">
        <f t="shared" si="25"/>
        <v>328</v>
      </c>
      <c r="B75" s="60">
        <f t="shared" si="26"/>
        <v>272</v>
      </c>
      <c r="C75" s="61">
        <f t="shared" si="23"/>
      </c>
      <c r="D75" s="61">
        <f>IF(F75="","",IF(SUM($D$2:D74)=0,(郡市番号*1000)+1,MAX($D$2:D74)+1))</f>
      </c>
      <c r="E75" s="250">
        <f>IF('男子'!C88&lt;&gt;"",'男子'!C88,"")</f>
      </c>
      <c r="F75" s="61">
        <f>IF('男子'!D88&lt;&gt;"",'男子'!D88,"")</f>
      </c>
      <c r="G75" s="61">
        <f>IF('男子'!F88&lt;&gt;"",'男子'!F88,"")</f>
      </c>
      <c r="H75" s="61">
        <f t="shared" si="27"/>
      </c>
      <c r="I75" s="61">
        <f>IF('男子'!G88&lt;&gt;"",'男子'!G88,"")</f>
      </c>
      <c r="J75" s="61">
        <f t="shared" si="28"/>
      </c>
      <c r="K75" s="62">
        <f t="shared" si="39"/>
      </c>
      <c r="L75" s="107">
        <f>IF(F75="","",'男子'!$B$87)</f>
      </c>
      <c r="M75" s="63">
        <f t="shared" si="29"/>
      </c>
      <c r="N75" s="61">
        <f t="shared" si="30"/>
      </c>
      <c r="O75" s="260">
        <f>IF('男子'!H88&lt;&gt;"",'男子'!H88,"")</f>
      </c>
      <c r="P75" s="64">
        <f t="shared" si="31"/>
      </c>
      <c r="Q75" s="64">
        <f t="shared" si="36"/>
      </c>
      <c r="R75" s="64">
        <f t="shared" si="37"/>
      </c>
      <c r="S75" s="64">
        <f t="shared" si="32"/>
      </c>
      <c r="T75" s="64">
        <f t="shared" si="33"/>
      </c>
      <c r="U75" s="65">
        <f t="shared" si="38"/>
      </c>
      <c r="V75" s="188">
        <f t="shared" si="34"/>
      </c>
      <c r="W75" s="194"/>
      <c r="X75" s="433"/>
      <c r="Z75" s="61">
        <f>IF(S75="","",IF(COUNTIF($S$2:S75,S75)=1,"●",""))</f>
      </c>
      <c r="AA75" s="133">
        <f t="shared" si="35"/>
      </c>
    </row>
    <row r="76" spans="1:27" s="60" customFormat="1" ht="13.5">
      <c r="A76" s="60">
        <f t="shared" si="25"/>
        <v>328</v>
      </c>
      <c r="B76" s="60">
        <f t="shared" si="26"/>
        <v>272</v>
      </c>
      <c r="C76" s="61">
        <f t="shared" si="23"/>
      </c>
      <c r="D76" s="61">
        <f>IF(F76="","",IF(SUM($D$2:D75)=0,(郡市番号*1000)+1,MAX($D$2:D75)+1))</f>
      </c>
      <c r="E76" s="250">
        <f>IF('男子'!C89&lt;&gt;"",'男子'!C89,"")</f>
      </c>
      <c r="F76" s="61">
        <f>IF('男子'!D89&lt;&gt;"",'男子'!D89,"")</f>
      </c>
      <c r="G76" s="61">
        <f>IF('男子'!F89&lt;&gt;"",'男子'!F89,"")</f>
      </c>
      <c r="H76" s="61">
        <f t="shared" si="27"/>
      </c>
      <c r="I76" s="61">
        <f>IF('男子'!G89&lt;&gt;"",'男子'!G89,"")</f>
      </c>
      <c r="J76" s="61">
        <f t="shared" si="28"/>
      </c>
      <c r="K76" s="62">
        <f t="shared" si="39"/>
      </c>
      <c r="L76" s="107">
        <f>IF(F76="","",'男子'!$B$87)</f>
      </c>
      <c r="M76" s="63">
        <f t="shared" si="29"/>
      </c>
      <c r="N76" s="61">
        <f t="shared" si="30"/>
      </c>
      <c r="O76" s="260">
        <f>IF('男子'!H89&lt;&gt;"",'男子'!H89,"")</f>
      </c>
      <c r="P76" s="64">
        <f t="shared" si="31"/>
      </c>
      <c r="Q76" s="64">
        <f t="shared" si="36"/>
      </c>
      <c r="R76" s="64">
        <f t="shared" si="37"/>
      </c>
      <c r="S76" s="64">
        <f t="shared" si="32"/>
      </c>
      <c r="T76" s="64">
        <f t="shared" si="33"/>
      </c>
      <c r="U76" s="65">
        <f t="shared" si="38"/>
      </c>
      <c r="V76" s="188">
        <f t="shared" si="34"/>
      </c>
      <c r="W76" s="194"/>
      <c r="X76" s="433"/>
      <c r="Z76" s="61">
        <f>IF(S76="","",IF(COUNTIF($S$2:S76,S76)=1,"●",""))</f>
      </c>
      <c r="AA76" s="133">
        <f t="shared" si="35"/>
      </c>
    </row>
    <row r="77" spans="1:27" s="60" customFormat="1" ht="13.5">
      <c r="A77" s="60">
        <f t="shared" si="25"/>
        <v>328</v>
      </c>
      <c r="B77" s="60">
        <f t="shared" si="26"/>
        <v>272</v>
      </c>
      <c r="C77" s="61">
        <f t="shared" si="23"/>
      </c>
      <c r="D77" s="61">
        <f>IF(F77="","",IF(SUM($D$2:D76)=0,(郡市番号*1000)+1,MAX($D$2:D76)+1))</f>
      </c>
      <c r="E77" s="250">
        <f>IF('男子'!C90&lt;&gt;"",'男子'!C90,"")</f>
      </c>
      <c r="F77" s="61">
        <f>IF('男子'!D90&lt;&gt;"",'男子'!D90,"")</f>
      </c>
      <c r="G77" s="61">
        <f>IF('男子'!F90&lt;&gt;"",'男子'!F90,"")</f>
      </c>
      <c r="H77" s="61">
        <f t="shared" si="27"/>
      </c>
      <c r="I77" s="61">
        <f>IF('男子'!G90&lt;&gt;"",'男子'!G90,"")</f>
      </c>
      <c r="J77" s="61">
        <f t="shared" si="28"/>
      </c>
      <c r="K77" s="62">
        <f t="shared" si="39"/>
      </c>
      <c r="L77" s="107">
        <f>IF(F77="","",'男子'!$B$87)</f>
      </c>
      <c r="M77" s="63">
        <f t="shared" si="29"/>
      </c>
      <c r="N77" s="61">
        <f t="shared" si="30"/>
      </c>
      <c r="O77" s="260">
        <f>IF('男子'!H90&lt;&gt;"",'男子'!H90,"")</f>
      </c>
      <c r="P77" s="64">
        <f t="shared" si="31"/>
      </c>
      <c r="Q77" s="64">
        <f t="shared" si="36"/>
      </c>
      <c r="R77" s="64">
        <f t="shared" si="37"/>
      </c>
      <c r="S77" s="64">
        <f t="shared" si="32"/>
      </c>
      <c r="T77" s="64">
        <f t="shared" si="33"/>
      </c>
      <c r="U77" s="65">
        <f t="shared" si="38"/>
      </c>
      <c r="V77" s="188">
        <f t="shared" si="34"/>
      </c>
      <c r="W77" s="194"/>
      <c r="X77" s="433"/>
      <c r="Z77" s="61">
        <f>IF(S77="","",IF(COUNTIF($S$2:S77,S77)=1,"●",""))</f>
      </c>
      <c r="AA77" s="133">
        <f t="shared" si="35"/>
      </c>
    </row>
    <row r="78" spans="1:27" s="60" customFormat="1" ht="13.5">
      <c r="A78" s="60">
        <f t="shared" si="25"/>
        <v>328</v>
      </c>
      <c r="B78" s="60">
        <f t="shared" si="26"/>
        <v>272</v>
      </c>
      <c r="C78" s="61">
        <f t="shared" si="23"/>
      </c>
      <c r="D78" s="61">
        <f>IF(F78="","",IF(SUM($D$2:D77)=0,(郡市番号*1000)+1,MAX($D$2:D77)+1))</f>
      </c>
      <c r="E78" s="250">
        <f>IF('男子'!C91&lt;&gt;"",'男子'!C91,"")</f>
      </c>
      <c r="F78" s="61">
        <f>IF('男子'!D91&lt;&gt;"",'男子'!D91,"")</f>
      </c>
      <c r="G78" s="61">
        <f>IF('男子'!F91&lt;&gt;"",'男子'!F91,"")</f>
      </c>
      <c r="H78" s="61">
        <f t="shared" si="27"/>
      </c>
      <c r="I78" s="61">
        <f>IF('男子'!G91&lt;&gt;"",'男子'!G91,"")</f>
      </c>
      <c r="J78" s="61">
        <f t="shared" si="28"/>
      </c>
      <c r="K78" s="62">
        <f t="shared" si="39"/>
      </c>
      <c r="L78" s="107">
        <f>IF(F78="","",'男子'!$B$87)</f>
      </c>
      <c r="M78" s="63">
        <f t="shared" si="29"/>
      </c>
      <c r="N78" s="61">
        <f t="shared" si="30"/>
      </c>
      <c r="O78" s="260">
        <f>IF('男子'!H91&lt;&gt;"",'男子'!H91,"")</f>
      </c>
      <c r="P78" s="64">
        <f t="shared" si="31"/>
      </c>
      <c r="Q78" s="64">
        <f t="shared" si="36"/>
      </c>
      <c r="R78" s="64">
        <f t="shared" si="37"/>
      </c>
      <c r="S78" s="64">
        <f t="shared" si="32"/>
      </c>
      <c r="T78" s="64">
        <f t="shared" si="33"/>
      </c>
      <c r="U78" s="65">
        <f t="shared" si="38"/>
      </c>
      <c r="V78" s="188">
        <f t="shared" si="34"/>
      </c>
      <c r="W78" s="194"/>
      <c r="X78" s="433"/>
      <c r="Z78" s="61">
        <f>IF(S78="","",IF(COUNTIF($S$2:S78,S78)=1,"●",""))</f>
      </c>
      <c r="AA78" s="133">
        <f t="shared" si="35"/>
      </c>
    </row>
    <row r="79" spans="1:27" s="60" customFormat="1" ht="13.5">
      <c r="A79" s="60">
        <f t="shared" si="25"/>
        <v>328</v>
      </c>
      <c r="B79" s="60">
        <f t="shared" si="26"/>
        <v>272</v>
      </c>
      <c r="C79" s="61">
        <f t="shared" si="23"/>
      </c>
      <c r="D79" s="61">
        <f>IF(F79="","",IF(SUM($D$2:D78)=0,(郡市番号*1000)+1,MAX($D$2:D78)+1))</f>
      </c>
      <c r="E79" s="250">
        <f>IF('男子'!C92&lt;&gt;"",'男子'!C92,"")</f>
      </c>
      <c r="F79" s="61">
        <f>IF('男子'!D92&lt;&gt;"",'男子'!D92,"")</f>
      </c>
      <c r="G79" s="61">
        <f>IF('男子'!F92&lt;&gt;"",'男子'!F92,"")</f>
      </c>
      <c r="H79" s="61">
        <f t="shared" si="27"/>
      </c>
      <c r="I79" s="61">
        <f>IF('男子'!G92&lt;&gt;"",'男子'!G92,"")</f>
      </c>
      <c r="J79" s="61">
        <f t="shared" si="28"/>
      </c>
      <c r="K79" s="62">
        <f t="shared" si="39"/>
      </c>
      <c r="L79" s="107">
        <f>IF(F79="","",'男子'!$B$87)</f>
      </c>
      <c r="M79" s="63">
        <f t="shared" si="29"/>
      </c>
      <c r="N79" s="61">
        <f t="shared" si="30"/>
      </c>
      <c r="O79" s="260">
        <f>IF('男子'!H92&lt;&gt;"",'男子'!H92,"")</f>
      </c>
      <c r="P79" s="64">
        <f t="shared" si="31"/>
      </c>
      <c r="Q79" s="64">
        <f t="shared" si="36"/>
      </c>
      <c r="R79" s="64">
        <f t="shared" si="37"/>
      </c>
      <c r="S79" s="64">
        <f t="shared" si="32"/>
      </c>
      <c r="T79" s="64">
        <f t="shared" si="33"/>
      </c>
      <c r="U79" s="65">
        <f t="shared" si="38"/>
      </c>
      <c r="V79" s="188">
        <f t="shared" si="34"/>
      </c>
      <c r="W79" s="194"/>
      <c r="X79" s="433"/>
      <c r="Z79" s="61">
        <f>IF(S79="","",IF(COUNTIF($S$2:S79,S79)=1,"●",""))</f>
      </c>
      <c r="AA79" s="133">
        <f t="shared" si="35"/>
      </c>
    </row>
    <row r="80" spans="1:27" s="60" customFormat="1" ht="13.5">
      <c r="A80" s="60">
        <f t="shared" si="25"/>
        <v>328</v>
      </c>
      <c r="B80" s="60">
        <f t="shared" si="26"/>
        <v>272</v>
      </c>
      <c r="C80" s="61">
        <f t="shared" si="23"/>
      </c>
      <c r="D80" s="61">
        <f>IF(F80="","",IF(SUM($D$2:D79)=0,(郡市番号*1000)+1,MAX($D$2:D79)+1))</f>
      </c>
      <c r="E80" s="250">
        <f>IF('男子'!C93&lt;&gt;"",'男子'!C93,"")</f>
      </c>
      <c r="F80" s="61">
        <f>IF('男子'!D93&lt;&gt;"",'男子'!D93,"")</f>
      </c>
      <c r="G80" s="61">
        <f>IF('男子'!F93&lt;&gt;"",'男子'!F93,"")</f>
      </c>
      <c r="H80" s="61">
        <f t="shared" si="27"/>
      </c>
      <c r="I80" s="61">
        <f>IF('男子'!G93&lt;&gt;"",'男子'!G93,"")</f>
      </c>
      <c r="J80" s="61">
        <f t="shared" si="28"/>
      </c>
      <c r="K80" s="62">
        <f t="shared" si="39"/>
      </c>
      <c r="L80" s="107">
        <f>IF(F80="","",'男子'!$B$87)</f>
      </c>
      <c r="M80" s="63">
        <f t="shared" si="29"/>
      </c>
      <c r="N80" s="61">
        <f t="shared" si="30"/>
      </c>
      <c r="O80" s="260">
        <f>IF('男子'!H93&lt;&gt;"",'男子'!H93,"")</f>
      </c>
      <c r="P80" s="64">
        <f t="shared" si="31"/>
      </c>
      <c r="Q80" s="64">
        <f t="shared" si="36"/>
      </c>
      <c r="R80" s="64">
        <f t="shared" si="37"/>
      </c>
      <c r="S80" s="64">
        <f t="shared" si="32"/>
      </c>
      <c r="T80" s="64">
        <f t="shared" si="33"/>
      </c>
      <c r="U80" s="65">
        <f t="shared" si="38"/>
      </c>
      <c r="V80" s="188">
        <f t="shared" si="34"/>
      </c>
      <c r="W80" s="194"/>
      <c r="X80" s="433"/>
      <c r="Z80" s="61">
        <f>IF(S80="","",IF(COUNTIF($S$2:S80,S80)=1,"●",""))</f>
      </c>
      <c r="AA80" s="133">
        <f t="shared" si="35"/>
      </c>
    </row>
    <row r="81" spans="1:27" s="66" customFormat="1" ht="13.5">
      <c r="A81" s="66">
        <f t="shared" si="25"/>
        <v>328</v>
      </c>
      <c r="B81" s="66">
        <f t="shared" si="26"/>
        <v>272</v>
      </c>
      <c r="C81" s="67">
        <f t="shared" si="23"/>
      </c>
      <c r="D81" s="67">
        <f>IF(F81="","",IF(SUM($D$2:D80)=0,(郡市番号*1000)+1,MAX($D$2:D80)+1))</f>
      </c>
      <c r="E81" s="251">
        <f>IF('男子'!C94&lt;&gt;"",'男子'!C94,"")</f>
      </c>
      <c r="F81" s="67">
        <f>IF('男子'!D94&lt;&gt;"",'男子'!D94,"")</f>
      </c>
      <c r="G81" s="67">
        <f>IF('男子'!F94&lt;&gt;"",'男子'!F94,"")</f>
      </c>
      <c r="H81" s="67">
        <f t="shared" si="27"/>
      </c>
      <c r="I81" s="67">
        <f>IF('男子'!G94&lt;&gt;"",'男子'!G94,"")</f>
      </c>
      <c r="J81" s="67">
        <f t="shared" si="28"/>
      </c>
      <c r="K81" s="68">
        <f t="shared" si="39"/>
      </c>
      <c r="L81" s="108">
        <f>IF(F81="","",'男子'!$B$87)</f>
      </c>
      <c r="M81" s="69">
        <f t="shared" si="29"/>
      </c>
      <c r="N81" s="67">
        <f t="shared" si="30"/>
      </c>
      <c r="O81" s="261">
        <f>IF('男子'!H94&lt;&gt;"",'男子'!H94,"")</f>
      </c>
      <c r="P81" s="70">
        <f t="shared" si="31"/>
      </c>
      <c r="Q81" s="70">
        <f t="shared" si="36"/>
      </c>
      <c r="R81" s="70">
        <f t="shared" si="37"/>
      </c>
      <c r="S81" s="70">
        <f t="shared" si="32"/>
      </c>
      <c r="T81" s="70">
        <f t="shared" si="33"/>
      </c>
      <c r="U81" s="71">
        <f t="shared" si="38"/>
      </c>
      <c r="V81" s="192">
        <f t="shared" si="34"/>
      </c>
      <c r="W81" s="195"/>
      <c r="X81" s="439"/>
      <c r="Z81" s="67">
        <f>IF(S81="","",IF(COUNTIF($S$2:S81,S81)=1,"●",""))</f>
      </c>
      <c r="AA81" s="134">
        <f t="shared" si="35"/>
      </c>
    </row>
    <row r="82" spans="1:27" s="54" customFormat="1" ht="13.5" customHeight="1">
      <c r="A82" s="54">
        <f t="shared" si="25"/>
        <v>328</v>
      </c>
      <c r="B82" s="54">
        <f t="shared" si="26"/>
        <v>272</v>
      </c>
      <c r="C82" s="55">
        <f t="shared" si="23"/>
      </c>
      <c r="D82" s="55">
        <f>IF(F82="","",IF(SUM($D$2:D81)=0,(郡市番号*1000)+1,MAX($D$2:D81)+1))</f>
      </c>
      <c r="E82" s="252">
        <f>IF('男子'!C95&lt;&gt;"",'男子'!C95,"")</f>
      </c>
      <c r="F82" s="55">
        <f>IF('男子'!D95&lt;&gt;"",'男子'!D95,"")</f>
      </c>
      <c r="G82" s="55">
        <f>IF('男子'!F95&lt;&gt;"",'男子'!F95,"")</f>
      </c>
      <c r="H82" s="55">
        <f t="shared" si="27"/>
      </c>
      <c r="I82" s="55">
        <f>IF('男子'!G95&lt;&gt;"",'男子'!G95,"")</f>
      </c>
      <c r="J82" s="55">
        <f t="shared" si="28"/>
      </c>
      <c r="K82" s="56">
        <f aca="true" t="shared" si="40" ref="K82:K89">IF(F82="","",11)</f>
      </c>
      <c r="L82" s="109">
        <f>IF(F82="","",'男子'!$B$95)</f>
      </c>
      <c r="M82" s="57">
        <f t="shared" si="29"/>
      </c>
      <c r="N82" s="55">
        <f t="shared" si="30"/>
      </c>
      <c r="O82" s="237">
        <f>IF('男子'!H95&lt;&gt;"",'男子'!H95,"")</f>
      </c>
      <c r="P82" s="58">
        <f t="shared" si="31"/>
      </c>
      <c r="Q82" s="58">
        <f t="shared" si="36"/>
      </c>
      <c r="R82" s="58">
        <f t="shared" si="37"/>
      </c>
      <c r="S82" s="58">
        <f t="shared" si="32"/>
      </c>
      <c r="T82" s="58">
        <f t="shared" si="33"/>
      </c>
      <c r="U82" s="59">
        <f t="shared" si="38"/>
      </c>
      <c r="V82" s="188">
        <f t="shared" si="34"/>
      </c>
      <c r="W82" s="194"/>
      <c r="X82" s="438" t="s">
        <v>67</v>
      </c>
      <c r="Z82" s="55">
        <f>IF(S82="","",IF(COUNTIF($S$2:S82,S82)=1,"●",""))</f>
      </c>
      <c r="AA82" s="135">
        <f t="shared" si="35"/>
      </c>
    </row>
    <row r="83" spans="1:27" s="60" customFormat="1" ht="13.5">
      <c r="A83" s="60">
        <f t="shared" si="25"/>
        <v>328</v>
      </c>
      <c r="B83" s="60">
        <f t="shared" si="26"/>
        <v>272</v>
      </c>
      <c r="C83" s="61">
        <f t="shared" si="23"/>
      </c>
      <c r="D83" s="61">
        <f>IF(F83="","",IF(SUM($D$2:D82)=0,(郡市番号*1000)+1,MAX($D$2:D82)+1))</f>
      </c>
      <c r="E83" s="250">
        <f>IF('男子'!C96&lt;&gt;"",'男子'!C96,"")</f>
      </c>
      <c r="F83" s="61">
        <f>IF('男子'!D96&lt;&gt;"",'男子'!D96,"")</f>
      </c>
      <c r="G83" s="61">
        <f>IF('男子'!F96&lt;&gt;"",'男子'!F96,"")</f>
      </c>
      <c r="H83" s="61">
        <f t="shared" si="27"/>
      </c>
      <c r="I83" s="61">
        <f>IF('男子'!G96&lt;&gt;"",'男子'!G96,"")</f>
      </c>
      <c r="J83" s="61">
        <f t="shared" si="28"/>
      </c>
      <c r="K83" s="62">
        <f t="shared" si="40"/>
      </c>
      <c r="L83" s="107">
        <f>IF(F83="","",'男子'!$B$95)</f>
      </c>
      <c r="M83" s="63">
        <f t="shared" si="29"/>
      </c>
      <c r="N83" s="61">
        <f t="shared" si="30"/>
      </c>
      <c r="O83" s="237">
        <f>IF('男子'!H96&lt;&gt;"",'男子'!H96,"")</f>
      </c>
      <c r="P83" s="64">
        <f t="shared" si="31"/>
      </c>
      <c r="Q83" s="64">
        <f t="shared" si="36"/>
      </c>
      <c r="R83" s="64">
        <f t="shared" si="37"/>
      </c>
      <c r="S83" s="64">
        <f t="shared" si="32"/>
      </c>
      <c r="T83" s="64">
        <f t="shared" si="33"/>
      </c>
      <c r="U83" s="65">
        <f t="shared" si="38"/>
      </c>
      <c r="V83" s="188">
        <f t="shared" si="34"/>
      </c>
      <c r="W83" s="194"/>
      <c r="X83" s="433"/>
      <c r="Z83" s="61">
        <f>IF(S83="","",IF(COUNTIF($S$2:S83,S83)=1,"●",""))</f>
      </c>
      <c r="AA83" s="133">
        <f t="shared" si="35"/>
      </c>
    </row>
    <row r="84" spans="1:27" s="60" customFormat="1" ht="13.5">
      <c r="A84" s="60">
        <f t="shared" si="25"/>
        <v>328</v>
      </c>
      <c r="B84" s="60">
        <f t="shared" si="26"/>
        <v>272</v>
      </c>
      <c r="C84" s="61">
        <f t="shared" si="23"/>
      </c>
      <c r="D84" s="61">
        <f>IF(F84="","",IF(SUM($D$2:D83)=0,(郡市番号*1000)+1,MAX($D$2:D83)+1))</f>
      </c>
      <c r="E84" s="250">
        <f>IF('男子'!C97&lt;&gt;"",'男子'!C97,"")</f>
      </c>
      <c r="F84" s="61">
        <f>IF('男子'!D97&lt;&gt;"",'男子'!D97,"")</f>
      </c>
      <c r="G84" s="61">
        <f>IF('男子'!F97&lt;&gt;"",'男子'!F97,"")</f>
      </c>
      <c r="H84" s="61">
        <f t="shared" si="27"/>
      </c>
      <c r="I84" s="61">
        <f>IF('男子'!G97&lt;&gt;"",'男子'!G97,"")</f>
      </c>
      <c r="J84" s="61">
        <f t="shared" si="28"/>
      </c>
      <c r="K84" s="62">
        <f t="shared" si="40"/>
      </c>
      <c r="L84" s="107">
        <f>IF(F84="","",'男子'!$B$95)</f>
      </c>
      <c r="M84" s="63">
        <f t="shared" si="29"/>
      </c>
      <c r="N84" s="61">
        <f t="shared" si="30"/>
      </c>
      <c r="O84" s="237">
        <f>IF('男子'!H97&lt;&gt;"",'男子'!H97,"")</f>
      </c>
      <c r="P84" s="64">
        <f t="shared" si="31"/>
      </c>
      <c r="Q84" s="64">
        <f t="shared" si="36"/>
      </c>
      <c r="R84" s="64">
        <f t="shared" si="37"/>
      </c>
      <c r="S84" s="64">
        <f t="shared" si="32"/>
      </c>
      <c r="T84" s="64">
        <f t="shared" si="33"/>
      </c>
      <c r="U84" s="65">
        <f t="shared" si="38"/>
      </c>
      <c r="V84" s="188">
        <f t="shared" si="34"/>
      </c>
      <c r="W84" s="194"/>
      <c r="X84" s="433"/>
      <c r="Z84" s="61">
        <f>IF(S84="","",IF(COUNTIF($S$2:S84,S84)=1,"●",""))</f>
      </c>
      <c r="AA84" s="133">
        <f t="shared" si="35"/>
      </c>
    </row>
    <row r="85" spans="1:27" s="60" customFormat="1" ht="13.5">
      <c r="A85" s="60">
        <f t="shared" si="25"/>
        <v>328</v>
      </c>
      <c r="B85" s="60">
        <f t="shared" si="26"/>
        <v>272</v>
      </c>
      <c r="C85" s="61">
        <f t="shared" si="23"/>
      </c>
      <c r="D85" s="61">
        <f>IF(F85="","",IF(SUM($D$2:D84)=0,(郡市番号*1000)+1,MAX($D$2:D84)+1))</f>
      </c>
      <c r="E85" s="250">
        <f>IF('男子'!C98&lt;&gt;"",'男子'!C98,"")</f>
      </c>
      <c r="F85" s="61">
        <f>IF('男子'!D98&lt;&gt;"",'男子'!D98,"")</f>
      </c>
      <c r="G85" s="61">
        <f>IF('男子'!F98&lt;&gt;"",'男子'!F98,"")</f>
      </c>
      <c r="H85" s="61">
        <f t="shared" si="27"/>
      </c>
      <c r="I85" s="61">
        <f>IF('男子'!G98&lt;&gt;"",'男子'!G98,"")</f>
      </c>
      <c r="J85" s="61">
        <f t="shared" si="28"/>
      </c>
      <c r="K85" s="62">
        <f t="shared" si="40"/>
      </c>
      <c r="L85" s="107">
        <f>IF(F85="","",'男子'!$B$95)</f>
      </c>
      <c r="M85" s="63">
        <f t="shared" si="29"/>
      </c>
      <c r="N85" s="61">
        <f t="shared" si="30"/>
      </c>
      <c r="O85" s="237">
        <f>IF('男子'!H98&lt;&gt;"",'男子'!H98,"")</f>
      </c>
      <c r="P85" s="64">
        <f t="shared" si="31"/>
      </c>
      <c r="Q85" s="64">
        <f t="shared" si="36"/>
      </c>
      <c r="R85" s="64">
        <f t="shared" si="37"/>
      </c>
      <c r="S85" s="64">
        <f t="shared" si="32"/>
      </c>
      <c r="T85" s="64">
        <f t="shared" si="33"/>
      </c>
      <c r="U85" s="65">
        <f t="shared" si="38"/>
      </c>
      <c r="V85" s="188">
        <f t="shared" si="34"/>
      </c>
      <c r="W85" s="194"/>
      <c r="X85" s="433"/>
      <c r="Z85" s="61">
        <f>IF(S85="","",IF(COUNTIF($S$2:S85,S85)=1,"●",""))</f>
      </c>
      <c r="AA85" s="133">
        <f t="shared" si="35"/>
      </c>
    </row>
    <row r="86" spans="1:27" s="60" customFormat="1" ht="13.5">
      <c r="A86" s="60">
        <f t="shared" si="25"/>
        <v>328</v>
      </c>
      <c r="B86" s="60">
        <f t="shared" si="26"/>
        <v>272</v>
      </c>
      <c r="C86" s="61">
        <f t="shared" si="23"/>
      </c>
      <c r="D86" s="61">
        <f>IF(F86="","",IF(SUM($D$2:D85)=0,(郡市番号*1000)+1,MAX($D$2:D85)+1))</f>
      </c>
      <c r="E86" s="250">
        <f>IF('男子'!C99&lt;&gt;"",'男子'!C99,"")</f>
      </c>
      <c r="F86" s="61">
        <f>IF('男子'!D99&lt;&gt;"",'男子'!D99,"")</f>
      </c>
      <c r="G86" s="61">
        <f>IF('男子'!F99&lt;&gt;"",'男子'!F99,"")</f>
      </c>
      <c r="H86" s="61">
        <f t="shared" si="27"/>
      </c>
      <c r="I86" s="61">
        <f>IF('男子'!G99&lt;&gt;"",'男子'!G99,"")</f>
      </c>
      <c r="J86" s="61">
        <f t="shared" si="28"/>
      </c>
      <c r="K86" s="62">
        <f t="shared" si="40"/>
      </c>
      <c r="L86" s="107">
        <f>IF(F86="","",'男子'!$B$95)</f>
      </c>
      <c r="M86" s="63">
        <f t="shared" si="29"/>
      </c>
      <c r="N86" s="61">
        <f t="shared" si="30"/>
      </c>
      <c r="O86" s="237">
        <f>IF('男子'!H99&lt;&gt;"",'男子'!H99,"")</f>
      </c>
      <c r="P86" s="64">
        <f t="shared" si="31"/>
      </c>
      <c r="Q86" s="64">
        <f t="shared" si="36"/>
      </c>
      <c r="R86" s="64">
        <f t="shared" si="37"/>
      </c>
      <c r="S86" s="64">
        <f t="shared" si="32"/>
      </c>
      <c r="T86" s="64">
        <f t="shared" si="33"/>
      </c>
      <c r="U86" s="65">
        <f t="shared" si="38"/>
      </c>
      <c r="V86" s="188">
        <f t="shared" si="34"/>
      </c>
      <c r="W86" s="194"/>
      <c r="X86" s="433"/>
      <c r="Z86" s="61">
        <f>IF(S86="","",IF(COUNTIF($S$2:S86,S86)=1,"●",""))</f>
      </c>
      <c r="AA86" s="133">
        <f t="shared" si="35"/>
      </c>
    </row>
    <row r="87" spans="1:27" s="60" customFormat="1" ht="13.5">
      <c r="A87" s="60">
        <f t="shared" si="25"/>
        <v>328</v>
      </c>
      <c r="B87" s="60">
        <f t="shared" si="26"/>
        <v>272</v>
      </c>
      <c r="C87" s="61">
        <f t="shared" si="23"/>
      </c>
      <c r="D87" s="61">
        <f>IF(F87="","",IF(SUM($D$2:D86)=0,(郡市番号*1000)+1,MAX($D$2:D86)+1))</f>
      </c>
      <c r="E87" s="250">
        <f>IF('男子'!C100&lt;&gt;"",'男子'!C100,"")</f>
      </c>
      <c r="F87" s="61">
        <f>IF('男子'!D100&lt;&gt;"",'男子'!D100,"")</f>
      </c>
      <c r="G87" s="61">
        <f>IF('男子'!F100&lt;&gt;"",'男子'!F100,"")</f>
      </c>
      <c r="H87" s="61">
        <f t="shared" si="27"/>
      </c>
      <c r="I87" s="61">
        <f>IF('男子'!G100&lt;&gt;"",'男子'!G100,"")</f>
      </c>
      <c r="J87" s="61">
        <f t="shared" si="28"/>
      </c>
      <c r="K87" s="62">
        <f t="shared" si="40"/>
      </c>
      <c r="L87" s="107">
        <f>IF(F87="","",'男子'!$B$95)</f>
      </c>
      <c r="M87" s="63">
        <f t="shared" si="29"/>
      </c>
      <c r="N87" s="61">
        <f t="shared" si="30"/>
      </c>
      <c r="O87" s="237">
        <f>IF('男子'!H100&lt;&gt;"",'男子'!H100,"")</f>
      </c>
      <c r="P87" s="64">
        <f t="shared" si="31"/>
      </c>
      <c r="Q87" s="64">
        <f t="shared" si="36"/>
      </c>
      <c r="R87" s="64">
        <f t="shared" si="37"/>
      </c>
      <c r="S87" s="64">
        <f t="shared" si="32"/>
      </c>
      <c r="T87" s="64">
        <f t="shared" si="33"/>
      </c>
      <c r="U87" s="65">
        <f t="shared" si="38"/>
      </c>
      <c r="V87" s="188">
        <f t="shared" si="34"/>
      </c>
      <c r="W87" s="194"/>
      <c r="X87" s="433"/>
      <c r="Z87" s="61">
        <f>IF(S87="","",IF(COUNTIF($S$2:S87,S87)=1,"●",""))</f>
      </c>
      <c r="AA87" s="133">
        <f t="shared" si="35"/>
      </c>
    </row>
    <row r="88" spans="1:27" s="60" customFormat="1" ht="13.5">
      <c r="A88" s="60">
        <f t="shared" si="25"/>
        <v>328</v>
      </c>
      <c r="B88" s="60">
        <f t="shared" si="26"/>
        <v>272</v>
      </c>
      <c r="C88" s="61">
        <f t="shared" si="23"/>
      </c>
      <c r="D88" s="61">
        <f>IF(F88="","",IF(SUM($D$2:D87)=0,(郡市番号*1000)+1,MAX($D$2:D87)+1))</f>
      </c>
      <c r="E88" s="250">
        <f>IF('男子'!C101&lt;&gt;"",'男子'!C101,"")</f>
      </c>
      <c r="F88" s="61">
        <f>IF('男子'!D101&lt;&gt;"",'男子'!D101,"")</f>
      </c>
      <c r="G88" s="61">
        <f>IF('男子'!F101&lt;&gt;"",'男子'!F101,"")</f>
      </c>
      <c r="H88" s="61">
        <f t="shared" si="27"/>
      </c>
      <c r="I88" s="61">
        <f>IF('男子'!G101&lt;&gt;"",'男子'!G101,"")</f>
      </c>
      <c r="J88" s="61">
        <f t="shared" si="28"/>
      </c>
      <c r="K88" s="62">
        <f t="shared" si="40"/>
      </c>
      <c r="L88" s="107">
        <f>IF(F88="","",'男子'!$B$95)</f>
      </c>
      <c r="M88" s="63">
        <f t="shared" si="29"/>
      </c>
      <c r="N88" s="61">
        <f t="shared" si="30"/>
      </c>
      <c r="O88" s="237">
        <f>IF('男子'!H101&lt;&gt;"",'男子'!H101,"")</f>
      </c>
      <c r="P88" s="64">
        <f t="shared" si="31"/>
      </c>
      <c r="Q88" s="64">
        <f t="shared" si="36"/>
      </c>
      <c r="R88" s="64">
        <f t="shared" si="37"/>
      </c>
      <c r="S88" s="64">
        <f t="shared" si="32"/>
      </c>
      <c r="T88" s="64">
        <f t="shared" si="33"/>
      </c>
      <c r="U88" s="65">
        <f t="shared" si="38"/>
      </c>
      <c r="V88" s="188">
        <f t="shared" si="34"/>
      </c>
      <c r="W88" s="194"/>
      <c r="X88" s="433"/>
      <c r="Z88" s="61">
        <f>IF(S88="","",IF(COUNTIF($S$2:S88,S88)=1,"●",""))</f>
      </c>
      <c r="AA88" s="133">
        <f t="shared" si="35"/>
      </c>
    </row>
    <row r="89" spans="1:27" s="66" customFormat="1" ht="13.5">
      <c r="A89" s="66">
        <f t="shared" si="25"/>
        <v>328</v>
      </c>
      <c r="B89" s="66">
        <f t="shared" si="26"/>
        <v>272</v>
      </c>
      <c r="C89" s="67">
        <f t="shared" si="23"/>
      </c>
      <c r="D89" s="67">
        <f>IF(F89="","",IF(SUM($D$2:D88)=0,(郡市番号*1000)+1,MAX($D$2:D88)+1))</f>
      </c>
      <c r="E89" s="251">
        <f>IF('男子'!C102&lt;&gt;"",'男子'!C102,"")</f>
      </c>
      <c r="F89" s="67">
        <f>IF('男子'!D102&lt;&gt;"",'男子'!D102,"")</f>
      </c>
      <c r="G89" s="67">
        <f>IF('男子'!F102&lt;&gt;"",'男子'!F102,"")</f>
      </c>
      <c r="H89" s="67">
        <f t="shared" si="27"/>
      </c>
      <c r="I89" s="67">
        <f>IF('男子'!G102&lt;&gt;"",'男子'!G102,"")</f>
      </c>
      <c r="J89" s="67">
        <f t="shared" si="28"/>
      </c>
      <c r="K89" s="68">
        <f t="shared" si="40"/>
      </c>
      <c r="L89" s="108">
        <f>IF(F89="","",'男子'!$B$95)</f>
      </c>
      <c r="M89" s="69">
        <f t="shared" si="29"/>
      </c>
      <c r="N89" s="67">
        <f t="shared" si="30"/>
      </c>
      <c r="O89" s="238">
        <f>IF('男子'!H102&lt;&gt;"",'男子'!H102,"")</f>
      </c>
      <c r="P89" s="70">
        <f t="shared" si="31"/>
      </c>
      <c r="Q89" s="70">
        <f t="shared" si="36"/>
      </c>
      <c r="R89" s="70">
        <f t="shared" si="37"/>
      </c>
      <c r="S89" s="70">
        <f t="shared" si="32"/>
      </c>
      <c r="T89" s="70">
        <f t="shared" si="33"/>
      </c>
      <c r="U89" s="71">
        <f t="shared" si="38"/>
      </c>
      <c r="V89" s="192">
        <f t="shared" si="34"/>
      </c>
      <c r="W89" s="195"/>
      <c r="X89" s="439"/>
      <c r="Z89" s="67">
        <f>IF(S89="","",IF(COUNTIF($S$2:S89,S89)=1,"●",""))</f>
      </c>
      <c r="AA89" s="134">
        <f t="shared" si="35"/>
      </c>
    </row>
    <row r="90" spans="1:27" s="54" customFormat="1" ht="13.5" customHeight="1">
      <c r="A90" s="54">
        <f t="shared" si="25"/>
        <v>328</v>
      </c>
      <c r="B90" s="54">
        <f t="shared" si="26"/>
        <v>272</v>
      </c>
      <c r="C90" s="55">
        <f t="shared" si="23"/>
      </c>
      <c r="D90" s="55">
        <f>IF(F90="","",IF(SUM($D$2:D89)=0,(郡市番号*1000)+1,MAX($D$2:D89)+1))</f>
      </c>
      <c r="E90" s="252">
        <f>IF('男子'!C103&lt;&gt;"",'男子'!C103,"")</f>
      </c>
      <c r="F90" s="55">
        <f>IF('男子'!D103&lt;&gt;"",'男子'!D103,"")</f>
      </c>
      <c r="G90" s="55">
        <f>IF('男子'!F103&lt;&gt;"",'男子'!F103,"")</f>
      </c>
      <c r="H90" s="55">
        <f t="shared" si="27"/>
      </c>
      <c r="I90" s="55">
        <f>IF('男子'!G103&lt;&gt;"",'男子'!G103,"")</f>
      </c>
      <c r="J90" s="55">
        <f t="shared" si="28"/>
      </c>
      <c r="K90" s="56">
        <f aca="true" t="shared" si="41" ref="K90:K97">IF(F90="","",12)</f>
      </c>
      <c r="L90" s="109">
        <f>IF(F90="","",'男子'!$B$103)</f>
      </c>
      <c r="M90" s="57">
        <f t="shared" si="29"/>
      </c>
      <c r="N90" s="55">
        <f t="shared" si="30"/>
      </c>
      <c r="O90" s="237">
        <f>IF('男子'!H103&lt;&gt;"",'男子'!H103,"")</f>
      </c>
      <c r="P90" s="58">
        <f t="shared" si="31"/>
      </c>
      <c r="Q90" s="58">
        <f t="shared" si="36"/>
      </c>
      <c r="R90" s="58">
        <f t="shared" si="37"/>
      </c>
      <c r="S90" s="58">
        <f t="shared" si="32"/>
      </c>
      <c r="T90" s="58">
        <f t="shared" si="33"/>
      </c>
      <c r="U90" s="59">
        <f t="shared" si="38"/>
      </c>
      <c r="V90" s="188">
        <f t="shared" si="34"/>
      </c>
      <c r="W90" s="194"/>
      <c r="X90" s="438" t="s">
        <v>66</v>
      </c>
      <c r="Z90" s="55">
        <f>IF(S90="","",IF(COUNTIF($S$2:S90,S90)=1,"●",""))</f>
      </c>
      <c r="AA90" s="135">
        <f t="shared" si="35"/>
      </c>
    </row>
    <row r="91" spans="1:27" s="60" customFormat="1" ht="13.5">
      <c r="A91" s="60">
        <f t="shared" si="25"/>
        <v>328</v>
      </c>
      <c r="B91" s="60">
        <f t="shared" si="26"/>
        <v>272</v>
      </c>
      <c r="C91" s="61">
        <f t="shared" si="23"/>
      </c>
      <c r="D91" s="61">
        <f>IF(F91="","",IF(SUM($D$2:D90)=0,(郡市番号*1000)+1,MAX($D$2:D90)+1))</f>
      </c>
      <c r="E91" s="250">
        <f>IF('男子'!C104&lt;&gt;"",'男子'!C104,"")</f>
      </c>
      <c r="F91" s="61">
        <f>IF('男子'!D104&lt;&gt;"",'男子'!D104,"")</f>
      </c>
      <c r="G91" s="61">
        <f>IF('男子'!F104&lt;&gt;"",'男子'!F104,"")</f>
      </c>
      <c r="H91" s="61">
        <f t="shared" si="27"/>
      </c>
      <c r="I91" s="61">
        <f>IF('男子'!G104&lt;&gt;"",'男子'!G104,"")</f>
      </c>
      <c r="J91" s="61">
        <f t="shared" si="28"/>
      </c>
      <c r="K91" s="62">
        <f t="shared" si="41"/>
      </c>
      <c r="L91" s="107">
        <f>IF(F91="","",'男子'!$B$103)</f>
      </c>
      <c r="M91" s="63">
        <f t="shared" si="29"/>
      </c>
      <c r="N91" s="61">
        <f t="shared" si="30"/>
      </c>
      <c r="O91" s="237">
        <f>IF('男子'!H104&lt;&gt;"",'男子'!H104,"")</f>
      </c>
      <c r="P91" s="64">
        <f t="shared" si="31"/>
      </c>
      <c r="Q91" s="64">
        <f t="shared" si="36"/>
      </c>
      <c r="R91" s="64">
        <f t="shared" si="37"/>
      </c>
      <c r="S91" s="64">
        <f t="shared" si="32"/>
      </c>
      <c r="T91" s="64">
        <f t="shared" si="33"/>
      </c>
      <c r="U91" s="65">
        <f t="shared" si="38"/>
      </c>
      <c r="V91" s="188">
        <f t="shared" si="34"/>
      </c>
      <c r="W91" s="194"/>
      <c r="X91" s="433"/>
      <c r="Z91" s="61">
        <f>IF(S91="","",IF(COUNTIF($S$2:S91,S91)=1,"●",""))</f>
      </c>
      <c r="AA91" s="133">
        <f t="shared" si="35"/>
      </c>
    </row>
    <row r="92" spans="1:27" s="60" customFormat="1" ht="13.5">
      <c r="A92" s="60">
        <f t="shared" si="25"/>
        <v>328</v>
      </c>
      <c r="B92" s="60">
        <f t="shared" si="26"/>
        <v>272</v>
      </c>
      <c r="C92" s="61">
        <f t="shared" si="23"/>
      </c>
      <c r="D92" s="61">
        <f>IF(F92="","",IF(SUM($D$2:D91)=0,(郡市番号*1000)+1,MAX($D$2:D91)+1))</f>
      </c>
      <c r="E92" s="250">
        <f>IF('男子'!C105&lt;&gt;"",'男子'!C105,"")</f>
      </c>
      <c r="F92" s="61">
        <f>IF('男子'!D105&lt;&gt;"",'男子'!D105,"")</f>
      </c>
      <c r="G92" s="61">
        <f>IF('男子'!F105&lt;&gt;"",'男子'!F105,"")</f>
      </c>
      <c r="H92" s="61">
        <f t="shared" si="27"/>
      </c>
      <c r="I92" s="61">
        <f>IF('男子'!G105&lt;&gt;"",'男子'!G105,"")</f>
      </c>
      <c r="J92" s="61">
        <f t="shared" si="28"/>
      </c>
      <c r="K92" s="62">
        <f t="shared" si="41"/>
      </c>
      <c r="L92" s="107">
        <f>IF(F92="","",'男子'!$B$103)</f>
      </c>
      <c r="M92" s="63">
        <f t="shared" si="29"/>
      </c>
      <c r="N92" s="61">
        <f t="shared" si="30"/>
      </c>
      <c r="O92" s="237">
        <f>IF('男子'!H105&lt;&gt;"",'男子'!H105,"")</f>
      </c>
      <c r="P92" s="64">
        <f t="shared" si="31"/>
      </c>
      <c r="Q92" s="64">
        <f t="shared" si="36"/>
      </c>
      <c r="R92" s="64">
        <f t="shared" si="37"/>
      </c>
      <c r="S92" s="64">
        <f t="shared" si="32"/>
      </c>
      <c r="T92" s="64">
        <f t="shared" si="33"/>
      </c>
      <c r="U92" s="65">
        <f t="shared" si="38"/>
      </c>
      <c r="V92" s="188">
        <f t="shared" si="34"/>
      </c>
      <c r="W92" s="194"/>
      <c r="X92" s="433"/>
      <c r="Z92" s="61">
        <f>IF(S92="","",IF(COUNTIF($S$2:S92,S92)=1,"●",""))</f>
      </c>
      <c r="AA92" s="133">
        <f t="shared" si="35"/>
      </c>
    </row>
    <row r="93" spans="1:27" s="60" customFormat="1" ht="13.5">
      <c r="A93" s="60">
        <f t="shared" si="25"/>
        <v>328</v>
      </c>
      <c r="B93" s="60">
        <f t="shared" si="26"/>
        <v>272</v>
      </c>
      <c r="C93" s="61">
        <f t="shared" si="23"/>
      </c>
      <c r="D93" s="61">
        <f>IF(F93="","",IF(SUM($D$2:D92)=0,(郡市番号*1000)+1,MAX($D$2:D92)+1))</f>
      </c>
      <c r="E93" s="250">
        <f>IF('男子'!C106&lt;&gt;"",'男子'!C106,"")</f>
      </c>
      <c r="F93" s="61">
        <f>IF('男子'!D106&lt;&gt;"",'男子'!D106,"")</f>
      </c>
      <c r="G93" s="61">
        <f>IF('男子'!F106&lt;&gt;"",'男子'!F106,"")</f>
      </c>
      <c r="H93" s="61">
        <f t="shared" si="27"/>
      </c>
      <c r="I93" s="61">
        <f>IF('男子'!G106&lt;&gt;"",'男子'!G106,"")</f>
      </c>
      <c r="J93" s="61">
        <f t="shared" si="28"/>
      </c>
      <c r="K93" s="62">
        <f t="shared" si="41"/>
      </c>
      <c r="L93" s="107">
        <f>IF(F93="","",'男子'!$B$103)</f>
      </c>
      <c r="M93" s="63">
        <f t="shared" si="29"/>
      </c>
      <c r="N93" s="61">
        <f t="shared" si="30"/>
      </c>
      <c r="O93" s="237">
        <f>IF('男子'!H106&lt;&gt;"",'男子'!H106,"")</f>
      </c>
      <c r="P93" s="64">
        <f t="shared" si="31"/>
      </c>
      <c r="Q93" s="64">
        <f t="shared" si="36"/>
      </c>
      <c r="R93" s="64">
        <f t="shared" si="37"/>
      </c>
      <c r="S93" s="64">
        <f t="shared" si="32"/>
      </c>
      <c r="T93" s="64">
        <f t="shared" si="33"/>
      </c>
      <c r="U93" s="65">
        <f t="shared" si="38"/>
      </c>
      <c r="V93" s="188">
        <f t="shared" si="34"/>
      </c>
      <c r="W93" s="194"/>
      <c r="X93" s="433"/>
      <c r="Z93" s="61">
        <f>IF(S93="","",IF(COUNTIF($S$2:S93,S93)=1,"●",""))</f>
      </c>
      <c r="AA93" s="133">
        <f t="shared" si="35"/>
      </c>
    </row>
    <row r="94" spans="1:27" s="60" customFormat="1" ht="13.5">
      <c r="A94" s="60">
        <f t="shared" si="25"/>
        <v>328</v>
      </c>
      <c r="B94" s="60">
        <f t="shared" si="26"/>
        <v>272</v>
      </c>
      <c r="C94" s="61">
        <f t="shared" si="23"/>
      </c>
      <c r="D94" s="61">
        <f>IF(F94="","",IF(SUM($D$2:D93)=0,(郡市番号*1000)+1,MAX($D$2:D93)+1))</f>
      </c>
      <c r="E94" s="250">
        <f>IF('男子'!C107&lt;&gt;"",'男子'!C107,"")</f>
      </c>
      <c r="F94" s="61">
        <f>IF('男子'!D107&lt;&gt;"",'男子'!D107,"")</f>
      </c>
      <c r="G94" s="61">
        <f>IF('男子'!F107&lt;&gt;"",'男子'!F107,"")</f>
      </c>
      <c r="H94" s="61">
        <f t="shared" si="27"/>
      </c>
      <c r="I94" s="61">
        <f>IF('男子'!G107&lt;&gt;"",'男子'!G107,"")</f>
      </c>
      <c r="J94" s="61">
        <f t="shared" si="28"/>
      </c>
      <c r="K94" s="62">
        <f t="shared" si="41"/>
      </c>
      <c r="L94" s="107">
        <f>IF(F94="","",'男子'!$B$103)</f>
      </c>
      <c r="M94" s="63">
        <f t="shared" si="29"/>
      </c>
      <c r="N94" s="61">
        <f t="shared" si="30"/>
      </c>
      <c r="O94" s="237">
        <f>IF('男子'!H107&lt;&gt;"",'男子'!H107,"")</f>
      </c>
      <c r="P94" s="64">
        <f t="shared" si="31"/>
      </c>
      <c r="Q94" s="64">
        <f t="shared" si="36"/>
      </c>
      <c r="R94" s="64">
        <f t="shared" si="37"/>
      </c>
      <c r="S94" s="64">
        <f t="shared" si="32"/>
      </c>
      <c r="T94" s="64">
        <f t="shared" si="33"/>
      </c>
      <c r="U94" s="65">
        <f t="shared" si="38"/>
      </c>
      <c r="V94" s="188">
        <f t="shared" si="34"/>
      </c>
      <c r="W94" s="194"/>
      <c r="X94" s="433"/>
      <c r="Z94" s="61">
        <f>IF(S94="","",IF(COUNTIF($S$2:S94,S94)=1,"●",""))</f>
      </c>
      <c r="AA94" s="133">
        <f t="shared" si="35"/>
      </c>
    </row>
    <row r="95" spans="1:27" s="60" customFormat="1" ht="13.5">
      <c r="A95" s="60">
        <f t="shared" si="25"/>
        <v>328</v>
      </c>
      <c r="B95" s="60">
        <f t="shared" si="26"/>
        <v>272</v>
      </c>
      <c r="C95" s="61">
        <f t="shared" si="23"/>
      </c>
      <c r="D95" s="61">
        <f>IF(F95="","",IF(SUM($D$2:D94)=0,(郡市番号*1000)+1,MAX($D$2:D94)+1))</f>
      </c>
      <c r="E95" s="250">
        <f>IF('男子'!C108&lt;&gt;"",'男子'!C108,"")</f>
      </c>
      <c r="F95" s="61">
        <f>IF('男子'!D108&lt;&gt;"",'男子'!D108,"")</f>
      </c>
      <c r="G95" s="61">
        <f>IF('男子'!F108&lt;&gt;"",'男子'!F108,"")</f>
      </c>
      <c r="H95" s="61">
        <f t="shared" si="27"/>
      </c>
      <c r="I95" s="61">
        <f>IF('男子'!G108&lt;&gt;"",'男子'!G108,"")</f>
      </c>
      <c r="J95" s="61">
        <f t="shared" si="28"/>
      </c>
      <c r="K95" s="62">
        <f t="shared" si="41"/>
      </c>
      <c r="L95" s="107">
        <f>IF(F95="","",'男子'!$B$103)</f>
      </c>
      <c r="M95" s="63">
        <f t="shared" si="29"/>
      </c>
      <c r="N95" s="61">
        <f t="shared" si="30"/>
      </c>
      <c r="O95" s="237">
        <f>IF('男子'!H108&lt;&gt;"",'男子'!H108,"")</f>
      </c>
      <c r="P95" s="64">
        <f t="shared" si="31"/>
      </c>
      <c r="Q95" s="64">
        <f t="shared" si="36"/>
      </c>
      <c r="R95" s="64">
        <f t="shared" si="37"/>
      </c>
      <c r="S95" s="64">
        <f t="shared" si="32"/>
      </c>
      <c r="T95" s="64">
        <f t="shared" si="33"/>
      </c>
      <c r="U95" s="65">
        <f t="shared" si="38"/>
      </c>
      <c r="V95" s="188">
        <f t="shared" si="34"/>
      </c>
      <c r="W95" s="194"/>
      <c r="X95" s="433"/>
      <c r="Z95" s="61">
        <f>IF(S95="","",IF(COUNTIF($S$2:S95,S95)=1,"●",""))</f>
      </c>
      <c r="AA95" s="133">
        <f t="shared" si="35"/>
      </c>
    </row>
    <row r="96" spans="1:27" s="60" customFormat="1" ht="13.5">
      <c r="A96" s="60">
        <f t="shared" si="25"/>
        <v>328</v>
      </c>
      <c r="B96" s="60">
        <f t="shared" si="26"/>
        <v>272</v>
      </c>
      <c r="C96" s="61">
        <f t="shared" si="23"/>
      </c>
      <c r="D96" s="61">
        <f>IF(F96="","",IF(SUM($D$2:D95)=0,(郡市番号*1000)+1,MAX($D$2:D95)+1))</f>
      </c>
      <c r="E96" s="250">
        <f>IF('男子'!C109&lt;&gt;"",'男子'!C109,"")</f>
      </c>
      <c r="F96" s="61">
        <f>IF('男子'!D109&lt;&gt;"",'男子'!D109,"")</f>
      </c>
      <c r="G96" s="61">
        <f>IF('男子'!F109&lt;&gt;"",'男子'!F109,"")</f>
      </c>
      <c r="H96" s="61">
        <f t="shared" si="27"/>
      </c>
      <c r="I96" s="61">
        <f>IF('男子'!G109&lt;&gt;"",'男子'!G109,"")</f>
      </c>
      <c r="J96" s="61">
        <f t="shared" si="28"/>
      </c>
      <c r="K96" s="62">
        <f t="shared" si="41"/>
      </c>
      <c r="L96" s="107">
        <f>IF(F96="","",'男子'!$B$103)</f>
      </c>
      <c r="M96" s="63">
        <f t="shared" si="29"/>
      </c>
      <c r="N96" s="61">
        <f t="shared" si="30"/>
      </c>
      <c r="O96" s="237">
        <f>IF('男子'!H109&lt;&gt;"",'男子'!H109,"")</f>
      </c>
      <c r="P96" s="64">
        <f t="shared" si="31"/>
      </c>
      <c r="Q96" s="64">
        <f t="shared" si="36"/>
      </c>
      <c r="R96" s="64">
        <f t="shared" si="37"/>
      </c>
      <c r="S96" s="64">
        <f t="shared" si="32"/>
      </c>
      <c r="T96" s="64">
        <f t="shared" si="33"/>
      </c>
      <c r="U96" s="65">
        <f t="shared" si="38"/>
      </c>
      <c r="V96" s="188">
        <f t="shared" si="34"/>
      </c>
      <c r="W96" s="194"/>
      <c r="X96" s="433"/>
      <c r="Z96" s="61">
        <f>IF(S96="","",IF(COUNTIF($S$2:S96,S96)=1,"●",""))</f>
      </c>
      <c r="AA96" s="133">
        <f t="shared" si="35"/>
      </c>
    </row>
    <row r="97" spans="1:27" s="66" customFormat="1" ht="13.5">
      <c r="A97" s="66">
        <f t="shared" si="25"/>
        <v>328</v>
      </c>
      <c r="B97" s="66">
        <f t="shared" si="26"/>
        <v>272</v>
      </c>
      <c r="C97" s="67">
        <f t="shared" si="23"/>
      </c>
      <c r="D97" s="67">
        <f>IF(F97="","",IF(SUM($D$2:D96)=0,(郡市番号*1000)+1,MAX($D$2:D96)+1))</f>
      </c>
      <c r="E97" s="251">
        <f>IF('男子'!C110&lt;&gt;"",'男子'!C110,"")</f>
      </c>
      <c r="F97" s="67">
        <f>IF('男子'!D110&lt;&gt;"",'男子'!D110,"")</f>
      </c>
      <c r="G97" s="67">
        <f>IF('男子'!F110&lt;&gt;"",'男子'!F110,"")</f>
      </c>
      <c r="H97" s="67">
        <f t="shared" si="27"/>
      </c>
      <c r="I97" s="67">
        <f>IF('男子'!G110&lt;&gt;"",'男子'!G110,"")</f>
      </c>
      <c r="J97" s="67">
        <f t="shared" si="28"/>
      </c>
      <c r="K97" s="68">
        <f t="shared" si="41"/>
      </c>
      <c r="L97" s="108">
        <f>IF(F97="","",'男子'!$B$103)</f>
      </c>
      <c r="M97" s="69">
        <f t="shared" si="29"/>
      </c>
      <c r="N97" s="67">
        <f t="shared" si="30"/>
      </c>
      <c r="O97" s="238">
        <f>IF('男子'!H110&lt;&gt;"",'男子'!H110,"")</f>
      </c>
      <c r="P97" s="70">
        <f t="shared" si="31"/>
      </c>
      <c r="Q97" s="70">
        <f t="shared" si="36"/>
      </c>
      <c r="R97" s="70">
        <f t="shared" si="37"/>
      </c>
      <c r="S97" s="70">
        <f t="shared" si="32"/>
      </c>
      <c r="T97" s="70">
        <f t="shared" si="33"/>
      </c>
      <c r="U97" s="71">
        <f t="shared" si="38"/>
      </c>
      <c r="V97" s="192">
        <f t="shared" si="34"/>
      </c>
      <c r="W97" s="195"/>
      <c r="X97" s="439"/>
      <c r="Z97" s="67">
        <f>IF(S97="","",IF(COUNTIF($S$2:S97,S97)=1,"●",""))</f>
      </c>
      <c r="AA97" s="134">
        <f t="shared" si="35"/>
      </c>
    </row>
    <row r="98" spans="1:27" s="54" customFormat="1" ht="13.5">
      <c r="A98" s="54">
        <f t="shared" si="25"/>
        <v>328</v>
      </c>
      <c r="B98" s="54">
        <f t="shared" si="26"/>
        <v>272</v>
      </c>
      <c r="C98" s="55">
        <f t="shared" si="23"/>
      </c>
      <c r="D98" s="55">
        <f>IF(F98="","",IF(SUM($D$2:D97)=0,(郡市番号*1000)+1,MAX($D$2:D97)+1))</f>
      </c>
      <c r="E98" s="252">
        <f>IF('男子'!C111&lt;&gt;"",'男子'!C111,"")</f>
      </c>
      <c r="F98" s="55">
        <f>IF('男子'!D111&lt;&gt;"",'男子'!D111,"")</f>
      </c>
      <c r="G98" s="55">
        <f>IF('男子'!F111&lt;&gt;"",'男子'!F111,"")</f>
      </c>
      <c r="H98" s="55">
        <f t="shared" si="27"/>
      </c>
      <c r="I98" s="55">
        <f>IF('男子'!G111&lt;&gt;"",'男子'!G111,"")</f>
      </c>
      <c r="J98" s="55">
        <f t="shared" si="28"/>
      </c>
      <c r="K98" s="56">
        <f aca="true" t="shared" si="42" ref="K98:K105">IF(F98="","",13)</f>
      </c>
      <c r="L98" s="109">
        <f>IF(F98="","",'男子'!$B$111)</f>
      </c>
      <c r="M98" s="57">
        <f>IF(F98="","","F")</f>
      </c>
      <c r="N98" s="55">
        <f t="shared" si="30"/>
      </c>
      <c r="O98" s="237">
        <f>IF('男子'!H111&lt;&gt;"",'男子'!H111,"")</f>
      </c>
      <c r="P98" s="58">
        <f t="shared" si="31"/>
      </c>
      <c r="Q98" s="58">
        <f t="shared" si="36"/>
      </c>
      <c r="R98" s="58">
        <f t="shared" si="37"/>
      </c>
      <c r="S98" s="58">
        <f t="shared" si="32"/>
      </c>
      <c r="T98" s="58">
        <f t="shared" si="33"/>
      </c>
      <c r="U98" s="59">
        <f t="shared" si="38"/>
      </c>
      <c r="V98" s="188">
        <f t="shared" si="34"/>
      </c>
      <c r="W98" s="194"/>
      <c r="X98" s="438" t="s">
        <v>68</v>
      </c>
      <c r="Z98" s="55">
        <f>IF(S98="","",IF(COUNTIF($S$2:S98,S98)=1,"●",""))</f>
      </c>
      <c r="AA98" s="135">
        <f t="shared" si="35"/>
      </c>
    </row>
    <row r="99" spans="1:27" s="60" customFormat="1" ht="13.5">
      <c r="A99" s="60">
        <f t="shared" si="25"/>
        <v>328</v>
      </c>
      <c r="B99" s="60">
        <f t="shared" si="26"/>
        <v>272</v>
      </c>
      <c r="C99" s="61">
        <f t="shared" si="23"/>
      </c>
      <c r="D99" s="61">
        <f>IF(F99="","",IF(SUM($D$2:D98)=0,(郡市番号*1000)+1,MAX($D$2:D98)+1))</f>
      </c>
      <c r="E99" s="250">
        <f>IF('男子'!C112&lt;&gt;"",'男子'!C112,"")</f>
      </c>
      <c r="F99" s="61">
        <f>IF('男子'!D112&lt;&gt;"",'男子'!D112,"")</f>
      </c>
      <c r="G99" s="61">
        <f>IF('男子'!F112&lt;&gt;"",'男子'!F112,"")</f>
      </c>
      <c r="H99" s="61">
        <f t="shared" si="27"/>
      </c>
      <c r="I99" s="61">
        <f>IF('男子'!G112&lt;&gt;"",'男子'!G112,"")</f>
      </c>
      <c r="J99" s="61">
        <f t="shared" si="28"/>
      </c>
      <c r="K99" s="62">
        <f t="shared" si="42"/>
      </c>
      <c r="L99" s="107">
        <f>IF(F99="","",'男子'!$B$111)</f>
      </c>
      <c r="M99" s="63">
        <f aca="true" t="shared" si="43" ref="M99:M137">IF(F99="","","F")</f>
      </c>
      <c r="N99" s="61">
        <f t="shared" si="30"/>
      </c>
      <c r="O99" s="237">
        <f>IF('男子'!H112&lt;&gt;"",'男子'!H112,"")</f>
      </c>
      <c r="P99" s="64">
        <f t="shared" si="31"/>
      </c>
      <c r="Q99" s="64">
        <f t="shared" si="36"/>
      </c>
      <c r="R99" s="64">
        <f t="shared" si="37"/>
      </c>
      <c r="S99" s="64">
        <f t="shared" si="32"/>
      </c>
      <c r="T99" s="64">
        <f t="shared" si="33"/>
      </c>
      <c r="U99" s="65">
        <f t="shared" si="38"/>
      </c>
      <c r="V99" s="188">
        <f t="shared" si="34"/>
      </c>
      <c r="W99" s="194"/>
      <c r="X99" s="433"/>
      <c r="Z99" s="61">
        <f>IF(S99="","",IF(COUNTIF($S$2:S99,S99)=1,"●",""))</f>
      </c>
      <c r="AA99" s="133">
        <f t="shared" si="35"/>
      </c>
    </row>
    <row r="100" spans="1:27" s="60" customFormat="1" ht="13.5">
      <c r="A100" s="60">
        <f t="shared" si="25"/>
        <v>328</v>
      </c>
      <c r="B100" s="60">
        <f t="shared" si="26"/>
        <v>272</v>
      </c>
      <c r="C100" s="61">
        <f t="shared" si="23"/>
      </c>
      <c r="D100" s="61">
        <f>IF(F100="","",IF(SUM($D$2:D99)=0,(郡市番号*1000)+1,MAX($D$2:D99)+1))</f>
      </c>
      <c r="E100" s="250">
        <f>IF('男子'!C113&lt;&gt;"",'男子'!C113,"")</f>
      </c>
      <c r="F100" s="61">
        <f>IF('男子'!D113&lt;&gt;"",'男子'!D113,"")</f>
      </c>
      <c r="G100" s="61">
        <f>IF('男子'!F113&lt;&gt;"",'男子'!F113,"")</f>
      </c>
      <c r="H100" s="61">
        <f t="shared" si="27"/>
      </c>
      <c r="I100" s="61">
        <f>IF('男子'!G113&lt;&gt;"",'男子'!G113,"")</f>
      </c>
      <c r="J100" s="61">
        <f t="shared" si="28"/>
      </c>
      <c r="K100" s="62">
        <f t="shared" si="42"/>
      </c>
      <c r="L100" s="107">
        <f>IF(F100="","",'男子'!$B$111)</f>
      </c>
      <c r="M100" s="63">
        <f t="shared" si="43"/>
      </c>
      <c r="N100" s="61">
        <f t="shared" si="30"/>
      </c>
      <c r="O100" s="237">
        <f>IF('男子'!H113&lt;&gt;"",'男子'!H113,"")</f>
      </c>
      <c r="P100" s="64">
        <f t="shared" si="31"/>
      </c>
      <c r="Q100" s="64">
        <f t="shared" si="36"/>
      </c>
      <c r="R100" s="64">
        <f t="shared" si="37"/>
      </c>
      <c r="S100" s="64">
        <f t="shared" si="32"/>
      </c>
      <c r="T100" s="64">
        <f t="shared" si="33"/>
      </c>
      <c r="U100" s="65">
        <f t="shared" si="38"/>
      </c>
      <c r="V100" s="188">
        <f t="shared" si="34"/>
      </c>
      <c r="W100" s="194"/>
      <c r="X100" s="433"/>
      <c r="Z100" s="61">
        <f>IF(S100="","",IF(COUNTIF($S$2:S100,S100)=1,"●",""))</f>
      </c>
      <c r="AA100" s="133">
        <f t="shared" si="35"/>
      </c>
    </row>
    <row r="101" spans="1:27" s="60" customFormat="1" ht="13.5">
      <c r="A101" s="60">
        <f t="shared" si="25"/>
        <v>328</v>
      </c>
      <c r="B101" s="60">
        <f t="shared" si="26"/>
        <v>272</v>
      </c>
      <c r="C101" s="61">
        <f t="shared" si="23"/>
      </c>
      <c r="D101" s="61">
        <f>IF(F101="","",IF(SUM($D$2:D100)=0,(郡市番号*1000)+1,MAX($D$2:D100)+1))</f>
      </c>
      <c r="E101" s="250">
        <f>IF('男子'!C114&lt;&gt;"",'男子'!C114,"")</f>
      </c>
      <c r="F101" s="61">
        <f>IF('男子'!D114&lt;&gt;"",'男子'!D114,"")</f>
      </c>
      <c r="G101" s="61">
        <f>IF('男子'!F114&lt;&gt;"",'男子'!F114,"")</f>
      </c>
      <c r="H101" s="61">
        <f t="shared" si="27"/>
      </c>
      <c r="I101" s="61">
        <f>IF('男子'!G114&lt;&gt;"",'男子'!G114,"")</f>
      </c>
      <c r="J101" s="61">
        <f t="shared" si="28"/>
      </c>
      <c r="K101" s="62">
        <f t="shared" si="42"/>
      </c>
      <c r="L101" s="107">
        <f>IF(F101="","",'男子'!$B$111)</f>
      </c>
      <c r="M101" s="63">
        <f t="shared" si="43"/>
      </c>
      <c r="N101" s="61">
        <f t="shared" si="30"/>
      </c>
      <c r="O101" s="237">
        <f>IF('男子'!H114&lt;&gt;"",'男子'!H114,"")</f>
      </c>
      <c r="P101" s="64">
        <f t="shared" si="31"/>
      </c>
      <c r="Q101" s="64">
        <f t="shared" si="36"/>
      </c>
      <c r="R101" s="64">
        <f t="shared" si="37"/>
      </c>
      <c r="S101" s="64">
        <f t="shared" si="32"/>
      </c>
      <c r="T101" s="64">
        <f t="shared" si="33"/>
      </c>
      <c r="U101" s="65">
        <f t="shared" si="38"/>
      </c>
      <c r="V101" s="188">
        <f t="shared" si="34"/>
      </c>
      <c r="W101" s="194"/>
      <c r="X101" s="433"/>
      <c r="Z101" s="61">
        <f>IF(S101="","",IF(COUNTIF($S$2:S101,S101)=1,"●",""))</f>
      </c>
      <c r="AA101" s="133">
        <f t="shared" si="35"/>
      </c>
    </row>
    <row r="102" spans="1:27" s="60" customFormat="1" ht="13.5">
      <c r="A102" s="60">
        <f t="shared" si="25"/>
        <v>328</v>
      </c>
      <c r="B102" s="60">
        <f t="shared" si="26"/>
        <v>272</v>
      </c>
      <c r="C102" s="61">
        <f t="shared" si="23"/>
      </c>
      <c r="D102" s="61">
        <f>IF(F102="","",IF(SUM($D$2:D101)=0,(郡市番号*1000)+1,MAX($D$2:D101)+1))</f>
      </c>
      <c r="E102" s="250">
        <f>IF('男子'!C115&lt;&gt;"",'男子'!C115,"")</f>
      </c>
      <c r="F102" s="61">
        <f>IF('男子'!D115&lt;&gt;"",'男子'!D115,"")</f>
      </c>
      <c r="G102" s="61">
        <f>IF('男子'!F115&lt;&gt;"",'男子'!F115,"")</f>
      </c>
      <c r="H102" s="61">
        <f t="shared" si="27"/>
      </c>
      <c r="I102" s="61">
        <f>IF('男子'!G115&lt;&gt;"",'男子'!G115,"")</f>
      </c>
      <c r="J102" s="61">
        <f t="shared" si="28"/>
      </c>
      <c r="K102" s="62">
        <f t="shared" si="42"/>
      </c>
      <c r="L102" s="107">
        <f>IF(F102="","",'男子'!$B$111)</f>
      </c>
      <c r="M102" s="63">
        <f t="shared" si="43"/>
      </c>
      <c r="N102" s="61">
        <f t="shared" si="30"/>
      </c>
      <c r="O102" s="237">
        <f>IF('男子'!H115&lt;&gt;"",'男子'!H115,"")</f>
      </c>
      <c r="P102" s="64">
        <f t="shared" si="31"/>
      </c>
      <c r="Q102" s="64">
        <f t="shared" si="36"/>
      </c>
      <c r="R102" s="64">
        <f t="shared" si="37"/>
      </c>
      <c r="S102" s="64">
        <f t="shared" si="32"/>
      </c>
      <c r="T102" s="64">
        <f t="shared" si="33"/>
      </c>
      <c r="U102" s="65">
        <f t="shared" si="38"/>
      </c>
      <c r="V102" s="188">
        <f t="shared" si="34"/>
      </c>
      <c r="W102" s="194"/>
      <c r="X102" s="433"/>
      <c r="Z102" s="61">
        <f>IF(S102="","",IF(COUNTIF($S$2:S102,S102)=1,"●",""))</f>
      </c>
      <c r="AA102" s="133">
        <f t="shared" si="35"/>
      </c>
    </row>
    <row r="103" spans="1:27" s="60" customFormat="1" ht="13.5">
      <c r="A103" s="60">
        <f t="shared" si="25"/>
        <v>328</v>
      </c>
      <c r="B103" s="60">
        <f t="shared" si="26"/>
        <v>272</v>
      </c>
      <c r="C103" s="61">
        <f t="shared" si="23"/>
      </c>
      <c r="D103" s="61">
        <f>IF(F103="","",IF(SUM($D$2:D102)=0,(郡市番号*1000)+1,MAX($D$2:D102)+1))</f>
      </c>
      <c r="E103" s="250">
        <f>IF('男子'!C116&lt;&gt;"",'男子'!C116,"")</f>
      </c>
      <c r="F103" s="61">
        <f>IF('男子'!D116&lt;&gt;"",'男子'!D116,"")</f>
      </c>
      <c r="G103" s="61">
        <f>IF('男子'!F116&lt;&gt;"",'男子'!F116,"")</f>
      </c>
      <c r="H103" s="61">
        <f t="shared" si="27"/>
      </c>
      <c r="I103" s="61">
        <f>IF('男子'!G116&lt;&gt;"",'男子'!G116,"")</f>
      </c>
      <c r="J103" s="61">
        <f t="shared" si="28"/>
      </c>
      <c r="K103" s="62">
        <f t="shared" si="42"/>
      </c>
      <c r="L103" s="107">
        <f>IF(F103="","",'男子'!$B$111)</f>
      </c>
      <c r="M103" s="63">
        <f t="shared" si="43"/>
      </c>
      <c r="N103" s="61">
        <f t="shared" si="30"/>
      </c>
      <c r="O103" s="237">
        <f>IF('男子'!H116&lt;&gt;"",'男子'!H116,"")</f>
      </c>
      <c r="P103" s="64">
        <f t="shared" si="31"/>
      </c>
      <c r="Q103" s="64">
        <f t="shared" si="36"/>
      </c>
      <c r="R103" s="64">
        <f t="shared" si="37"/>
      </c>
      <c r="S103" s="64">
        <f t="shared" si="32"/>
      </c>
      <c r="T103" s="64">
        <f t="shared" si="33"/>
      </c>
      <c r="U103" s="65">
        <f t="shared" si="38"/>
      </c>
      <c r="V103" s="188">
        <f t="shared" si="34"/>
      </c>
      <c r="W103" s="194"/>
      <c r="X103" s="433"/>
      <c r="Z103" s="61">
        <f>IF(S103="","",IF(COUNTIF($S$2:S103,S103)=1,"●",""))</f>
      </c>
      <c r="AA103" s="133">
        <f t="shared" si="35"/>
      </c>
    </row>
    <row r="104" spans="1:27" s="60" customFormat="1" ht="13.5">
      <c r="A104" s="60">
        <f t="shared" si="25"/>
        <v>328</v>
      </c>
      <c r="B104" s="60">
        <f t="shared" si="26"/>
        <v>272</v>
      </c>
      <c r="C104" s="61">
        <f t="shared" si="23"/>
      </c>
      <c r="D104" s="61">
        <f>IF(F104="","",IF(SUM($D$2:D103)=0,(郡市番号*1000)+1,MAX($D$2:D103)+1))</f>
      </c>
      <c r="E104" s="250">
        <f>IF('男子'!C117&lt;&gt;"",'男子'!C117,"")</f>
      </c>
      <c r="F104" s="61">
        <f>IF('男子'!D117&lt;&gt;"",'男子'!D117,"")</f>
      </c>
      <c r="G104" s="61">
        <f>IF('男子'!F117&lt;&gt;"",'男子'!F117,"")</f>
      </c>
      <c r="H104" s="61">
        <f t="shared" si="27"/>
      </c>
      <c r="I104" s="61">
        <f>IF('男子'!G117&lt;&gt;"",'男子'!G117,"")</f>
      </c>
      <c r="J104" s="61">
        <f t="shared" si="28"/>
      </c>
      <c r="K104" s="62">
        <f t="shared" si="42"/>
      </c>
      <c r="L104" s="107">
        <f>IF(F104="","",'男子'!$B$111)</f>
      </c>
      <c r="M104" s="63">
        <f t="shared" si="43"/>
      </c>
      <c r="N104" s="61">
        <f t="shared" si="30"/>
      </c>
      <c r="O104" s="237">
        <f>IF('男子'!H117&lt;&gt;"",'男子'!H117,"")</f>
      </c>
      <c r="P104" s="64">
        <f t="shared" si="31"/>
      </c>
      <c r="Q104" s="64">
        <f t="shared" si="36"/>
      </c>
      <c r="R104" s="64">
        <f t="shared" si="37"/>
      </c>
      <c r="S104" s="64">
        <f t="shared" si="32"/>
      </c>
      <c r="T104" s="64">
        <f t="shared" si="33"/>
      </c>
      <c r="U104" s="65">
        <f t="shared" si="38"/>
      </c>
      <c r="V104" s="188">
        <f t="shared" si="34"/>
      </c>
      <c r="W104" s="194"/>
      <c r="X104" s="433"/>
      <c r="Z104" s="61">
        <f>IF(S104="","",IF(COUNTIF($S$2:S104,S104)=1,"●",""))</f>
      </c>
      <c r="AA104" s="133">
        <f t="shared" si="35"/>
      </c>
    </row>
    <row r="105" spans="1:27" s="66" customFormat="1" ht="13.5">
      <c r="A105" s="66">
        <f t="shared" si="25"/>
        <v>328</v>
      </c>
      <c r="B105" s="66">
        <f t="shared" si="26"/>
        <v>272</v>
      </c>
      <c r="C105" s="67">
        <f t="shared" si="23"/>
      </c>
      <c r="D105" s="67">
        <f>IF(F105="","",IF(SUM($D$2:D104)=0,(郡市番号*1000)+1,MAX($D$2:D104)+1))</f>
      </c>
      <c r="E105" s="251">
        <f>IF('男子'!C118&lt;&gt;"",'男子'!C118,"")</f>
      </c>
      <c r="F105" s="67">
        <f>IF('男子'!D118&lt;&gt;"",'男子'!D118,"")</f>
      </c>
      <c r="G105" s="67">
        <f>IF('男子'!F118&lt;&gt;"",'男子'!F118,"")</f>
      </c>
      <c r="H105" s="67">
        <f t="shared" si="27"/>
      </c>
      <c r="I105" s="67">
        <f>IF('男子'!G118&lt;&gt;"",'男子'!G118,"")</f>
      </c>
      <c r="J105" s="67">
        <f t="shared" si="28"/>
      </c>
      <c r="K105" s="68">
        <f t="shared" si="42"/>
      </c>
      <c r="L105" s="108">
        <f>IF(F105="","",'男子'!$B$111)</f>
      </c>
      <c r="M105" s="69">
        <f t="shared" si="43"/>
      </c>
      <c r="N105" s="67">
        <f t="shared" si="30"/>
      </c>
      <c r="O105" s="238">
        <f>IF('男子'!H118&lt;&gt;"",'男子'!H118,"")</f>
      </c>
      <c r="P105" s="70">
        <f t="shared" si="31"/>
      </c>
      <c r="Q105" s="70">
        <f t="shared" si="36"/>
      </c>
      <c r="R105" s="70">
        <f t="shared" si="37"/>
      </c>
      <c r="S105" s="70">
        <f t="shared" si="32"/>
      </c>
      <c r="T105" s="70">
        <f t="shared" si="33"/>
      </c>
      <c r="U105" s="71">
        <f t="shared" si="38"/>
      </c>
      <c r="V105" s="192">
        <f t="shared" si="34"/>
      </c>
      <c r="W105" s="195"/>
      <c r="X105" s="439"/>
      <c r="Z105" s="67">
        <f>IF(S105="","",IF(COUNTIF($S$2:S105,S105)=1,"●",""))</f>
      </c>
      <c r="AA105" s="134">
        <f t="shared" si="35"/>
      </c>
    </row>
    <row r="106" spans="1:27" s="54" customFormat="1" ht="13.5">
      <c r="A106" s="54">
        <f t="shared" si="25"/>
        <v>328</v>
      </c>
      <c r="B106" s="54">
        <f t="shared" si="26"/>
        <v>272</v>
      </c>
      <c r="C106" s="55">
        <f t="shared" si="23"/>
      </c>
      <c r="D106" s="55">
        <f>IF(F106="","",IF(SUM($D$2:D105)=0,(郡市番号*1000)+1,MAX($D$2:D105)+1))</f>
      </c>
      <c r="E106" s="252">
        <f>IF('男子'!C119&lt;&gt;"",'男子'!C119,"")</f>
      </c>
      <c r="F106" s="55">
        <f>IF('男子'!D119&lt;&gt;"",'男子'!D119,"")</f>
      </c>
      <c r="G106" s="55">
        <f>IF('男子'!F119&lt;&gt;"",'男子'!F119,"")</f>
      </c>
      <c r="H106" s="55">
        <f t="shared" si="27"/>
      </c>
      <c r="I106" s="55">
        <f>IF('男子'!G119&lt;&gt;"",'男子'!G119,"")</f>
      </c>
      <c r="J106" s="55">
        <f t="shared" si="28"/>
      </c>
      <c r="K106" s="56">
        <f aca="true" t="shared" si="44" ref="K106:K113">IF(F106="","",14)</f>
      </c>
      <c r="L106" s="109">
        <f>IF(F106="","",'男子'!$B$119)</f>
      </c>
      <c r="M106" s="57">
        <f t="shared" si="43"/>
      </c>
      <c r="N106" s="55">
        <f t="shared" si="30"/>
      </c>
      <c r="O106" s="237">
        <f>IF('男子'!H119&lt;&gt;"",'男子'!H119,"")</f>
      </c>
      <c r="P106" s="58">
        <f t="shared" si="31"/>
      </c>
      <c r="Q106" s="58">
        <f t="shared" si="36"/>
      </c>
      <c r="R106" s="58">
        <f t="shared" si="37"/>
      </c>
      <c r="S106" s="58">
        <f t="shared" si="32"/>
      </c>
      <c r="T106" s="58">
        <f t="shared" si="33"/>
      </c>
      <c r="U106" s="59">
        <f t="shared" si="38"/>
      </c>
      <c r="V106" s="188">
        <f t="shared" si="34"/>
      </c>
      <c r="W106" s="194"/>
      <c r="X106" s="438" t="s">
        <v>69</v>
      </c>
      <c r="Z106" s="55">
        <f>IF(S106="","",IF(COUNTIF($S$2:S106,S106)=1,"●",""))</f>
      </c>
      <c r="AA106" s="135">
        <f t="shared" si="35"/>
      </c>
    </row>
    <row r="107" spans="1:27" s="60" customFormat="1" ht="13.5">
      <c r="A107" s="60">
        <f t="shared" si="25"/>
        <v>328</v>
      </c>
      <c r="B107" s="60">
        <f t="shared" si="26"/>
        <v>272</v>
      </c>
      <c r="C107" s="61">
        <f t="shared" si="23"/>
      </c>
      <c r="D107" s="61">
        <f>IF(F107="","",IF(SUM($D$2:D106)=0,(郡市番号*1000)+1,MAX($D$2:D106)+1))</f>
      </c>
      <c r="E107" s="250">
        <f>IF('男子'!C120&lt;&gt;"",'男子'!C120,"")</f>
      </c>
      <c r="F107" s="61">
        <f>IF('男子'!D120&lt;&gt;"",'男子'!D120,"")</f>
      </c>
      <c r="G107" s="61">
        <f>IF('男子'!F120&lt;&gt;"",'男子'!F120,"")</f>
      </c>
      <c r="H107" s="61">
        <f t="shared" si="27"/>
      </c>
      <c r="I107" s="61">
        <f>IF('男子'!G120&lt;&gt;"",'男子'!G120,"")</f>
      </c>
      <c r="J107" s="61">
        <f t="shared" si="28"/>
      </c>
      <c r="K107" s="62">
        <f t="shared" si="44"/>
      </c>
      <c r="L107" s="107">
        <f>IF(F107="","",'男子'!$B$119)</f>
      </c>
      <c r="M107" s="63">
        <f t="shared" si="43"/>
      </c>
      <c r="N107" s="61">
        <f t="shared" si="30"/>
      </c>
      <c r="O107" s="237">
        <f>IF('男子'!H120&lt;&gt;"",'男子'!H120,"")</f>
      </c>
      <c r="P107" s="64">
        <f t="shared" si="31"/>
      </c>
      <c r="Q107" s="64">
        <f t="shared" si="36"/>
      </c>
      <c r="R107" s="64">
        <f t="shared" si="37"/>
      </c>
      <c r="S107" s="64">
        <f t="shared" si="32"/>
      </c>
      <c r="T107" s="64">
        <f t="shared" si="33"/>
      </c>
      <c r="U107" s="65">
        <f t="shared" si="38"/>
      </c>
      <c r="V107" s="188">
        <f t="shared" si="34"/>
      </c>
      <c r="W107" s="194"/>
      <c r="X107" s="433"/>
      <c r="Z107" s="61">
        <f>IF(S107="","",IF(COUNTIF($S$2:S107,S107)=1,"●",""))</f>
      </c>
      <c r="AA107" s="133">
        <f t="shared" si="35"/>
      </c>
    </row>
    <row r="108" spans="1:27" s="60" customFormat="1" ht="13.5">
      <c r="A108" s="60">
        <f t="shared" si="25"/>
        <v>328</v>
      </c>
      <c r="B108" s="60">
        <f t="shared" si="26"/>
        <v>272</v>
      </c>
      <c r="C108" s="61">
        <f t="shared" si="23"/>
      </c>
      <c r="D108" s="61">
        <f>IF(F108="","",IF(SUM($D$2:D107)=0,(郡市番号*1000)+1,MAX($D$2:D107)+1))</f>
      </c>
      <c r="E108" s="250">
        <f>IF('男子'!C121&lt;&gt;"",'男子'!C121,"")</f>
      </c>
      <c r="F108" s="61">
        <f>IF('男子'!D121&lt;&gt;"",'男子'!D121,"")</f>
      </c>
      <c r="G108" s="61">
        <f>IF('男子'!F121&lt;&gt;"",'男子'!F121,"")</f>
      </c>
      <c r="H108" s="61">
        <f t="shared" si="27"/>
      </c>
      <c r="I108" s="61">
        <f>IF('男子'!G121&lt;&gt;"",'男子'!G121,"")</f>
      </c>
      <c r="J108" s="61">
        <f t="shared" si="28"/>
      </c>
      <c r="K108" s="62">
        <f t="shared" si="44"/>
      </c>
      <c r="L108" s="107">
        <f>IF(F108="","",'男子'!$B$119)</f>
      </c>
      <c r="M108" s="63">
        <f t="shared" si="43"/>
      </c>
      <c r="N108" s="61">
        <f t="shared" si="30"/>
      </c>
      <c r="O108" s="237">
        <f>IF('男子'!H121&lt;&gt;"",'男子'!H121,"")</f>
      </c>
      <c r="P108" s="64">
        <f t="shared" si="31"/>
      </c>
      <c r="Q108" s="64">
        <f t="shared" si="36"/>
      </c>
      <c r="R108" s="64">
        <f t="shared" si="37"/>
      </c>
      <c r="S108" s="64">
        <f t="shared" si="32"/>
      </c>
      <c r="T108" s="64">
        <f t="shared" si="33"/>
      </c>
      <c r="U108" s="65">
        <f t="shared" si="38"/>
      </c>
      <c r="V108" s="188">
        <f t="shared" si="34"/>
      </c>
      <c r="W108" s="194"/>
      <c r="X108" s="433"/>
      <c r="Z108" s="61">
        <f>IF(S108="","",IF(COUNTIF($S$2:S108,S108)=1,"●",""))</f>
      </c>
      <c r="AA108" s="133">
        <f t="shared" si="35"/>
      </c>
    </row>
    <row r="109" spans="1:27" s="60" customFormat="1" ht="13.5">
      <c r="A109" s="60">
        <f t="shared" si="25"/>
        <v>328</v>
      </c>
      <c r="B109" s="60">
        <f t="shared" si="26"/>
        <v>272</v>
      </c>
      <c r="C109" s="61">
        <f t="shared" si="23"/>
      </c>
      <c r="D109" s="61">
        <f>IF(F109="","",IF(SUM($D$2:D108)=0,(郡市番号*1000)+1,MAX($D$2:D108)+1))</f>
      </c>
      <c r="E109" s="250">
        <f>IF('男子'!C122&lt;&gt;"",'男子'!C122,"")</f>
      </c>
      <c r="F109" s="61">
        <f>IF('男子'!D122&lt;&gt;"",'男子'!D122,"")</f>
      </c>
      <c r="G109" s="61">
        <f>IF('男子'!F122&lt;&gt;"",'男子'!F122,"")</f>
      </c>
      <c r="H109" s="61">
        <f t="shared" si="27"/>
      </c>
      <c r="I109" s="61">
        <f>IF('男子'!G122&lt;&gt;"",'男子'!G122,"")</f>
      </c>
      <c r="J109" s="61">
        <f t="shared" si="28"/>
      </c>
      <c r="K109" s="62">
        <f t="shared" si="44"/>
      </c>
      <c r="L109" s="107">
        <f>IF(F109="","",'男子'!$B$119)</f>
      </c>
      <c r="M109" s="63">
        <f t="shared" si="43"/>
      </c>
      <c r="N109" s="61">
        <f t="shared" si="30"/>
      </c>
      <c r="O109" s="237">
        <f>IF('男子'!H122&lt;&gt;"",'男子'!H122,"")</f>
      </c>
      <c r="P109" s="64">
        <f t="shared" si="31"/>
      </c>
      <c r="Q109" s="64">
        <f t="shared" si="36"/>
      </c>
      <c r="R109" s="64">
        <f t="shared" si="37"/>
      </c>
      <c r="S109" s="64">
        <f t="shared" si="32"/>
      </c>
      <c r="T109" s="64">
        <f t="shared" si="33"/>
      </c>
      <c r="U109" s="65">
        <f t="shared" si="38"/>
      </c>
      <c r="V109" s="188">
        <f t="shared" si="34"/>
      </c>
      <c r="W109" s="194"/>
      <c r="X109" s="433"/>
      <c r="Z109" s="61">
        <f>IF(S109="","",IF(COUNTIF($S$2:S109,S109)=1,"●",""))</f>
      </c>
      <c r="AA109" s="133">
        <f t="shared" si="35"/>
      </c>
    </row>
    <row r="110" spans="1:27" s="60" customFormat="1" ht="13.5">
      <c r="A110" s="60">
        <f t="shared" si="25"/>
        <v>328</v>
      </c>
      <c r="B110" s="60">
        <f t="shared" si="26"/>
        <v>272</v>
      </c>
      <c r="C110" s="61">
        <f t="shared" si="23"/>
      </c>
      <c r="D110" s="61">
        <f>IF(F110="","",IF(SUM($D$2:D109)=0,(郡市番号*1000)+1,MAX($D$2:D109)+1))</f>
      </c>
      <c r="E110" s="250">
        <f>IF('男子'!C123&lt;&gt;"",'男子'!C123,"")</f>
      </c>
      <c r="F110" s="61">
        <f>IF('男子'!D123&lt;&gt;"",'男子'!D123,"")</f>
      </c>
      <c r="G110" s="61">
        <f>IF('男子'!F123&lt;&gt;"",'男子'!F123,"")</f>
      </c>
      <c r="H110" s="61">
        <f t="shared" si="27"/>
      </c>
      <c r="I110" s="61">
        <f>IF('男子'!G123&lt;&gt;"",'男子'!G123,"")</f>
      </c>
      <c r="J110" s="61">
        <f t="shared" si="28"/>
      </c>
      <c r="K110" s="62">
        <f t="shared" si="44"/>
      </c>
      <c r="L110" s="107">
        <f>IF(F110="","",'男子'!$B$119)</f>
      </c>
      <c r="M110" s="63">
        <f t="shared" si="43"/>
      </c>
      <c r="N110" s="61">
        <f t="shared" si="30"/>
      </c>
      <c r="O110" s="237">
        <f>IF('男子'!H123&lt;&gt;"",'男子'!H123,"")</f>
      </c>
      <c r="P110" s="64">
        <f t="shared" si="31"/>
      </c>
      <c r="Q110" s="64">
        <f t="shared" si="36"/>
      </c>
      <c r="R110" s="64">
        <f t="shared" si="37"/>
      </c>
      <c r="S110" s="64">
        <f t="shared" si="32"/>
      </c>
      <c r="T110" s="64">
        <f t="shared" si="33"/>
      </c>
      <c r="U110" s="65">
        <f t="shared" si="38"/>
      </c>
      <c r="V110" s="188">
        <f t="shared" si="34"/>
      </c>
      <c r="W110" s="194"/>
      <c r="X110" s="433"/>
      <c r="Z110" s="61">
        <f>IF(S110="","",IF(COUNTIF($S$2:S110,S110)=1,"●",""))</f>
      </c>
      <c r="AA110" s="133">
        <f t="shared" si="35"/>
      </c>
    </row>
    <row r="111" spans="1:27" s="60" customFormat="1" ht="13.5">
      <c r="A111" s="60">
        <f t="shared" si="25"/>
        <v>328</v>
      </c>
      <c r="B111" s="60">
        <f t="shared" si="26"/>
        <v>272</v>
      </c>
      <c r="C111" s="61">
        <f t="shared" si="23"/>
      </c>
      <c r="D111" s="61">
        <f>IF(F111="","",IF(SUM($D$2:D110)=0,(郡市番号*1000)+1,MAX($D$2:D110)+1))</f>
      </c>
      <c r="E111" s="250">
        <f>IF('男子'!C124&lt;&gt;"",'男子'!C124,"")</f>
      </c>
      <c r="F111" s="61">
        <f>IF('男子'!D124&lt;&gt;"",'男子'!D124,"")</f>
      </c>
      <c r="G111" s="61">
        <f>IF('男子'!F124&lt;&gt;"",'男子'!F124,"")</f>
      </c>
      <c r="H111" s="61">
        <f t="shared" si="27"/>
      </c>
      <c r="I111" s="61">
        <f>IF('男子'!G124&lt;&gt;"",'男子'!G124,"")</f>
      </c>
      <c r="J111" s="61">
        <f t="shared" si="28"/>
      </c>
      <c r="K111" s="62">
        <f t="shared" si="44"/>
      </c>
      <c r="L111" s="107">
        <f>IF(F111="","",'男子'!$B$119)</f>
      </c>
      <c r="M111" s="63">
        <f t="shared" si="43"/>
      </c>
      <c r="N111" s="61">
        <f t="shared" si="30"/>
      </c>
      <c r="O111" s="237">
        <f>IF('男子'!H124&lt;&gt;"",'男子'!H124,"")</f>
      </c>
      <c r="P111" s="64">
        <f t="shared" si="31"/>
      </c>
      <c r="Q111" s="64">
        <f t="shared" si="36"/>
      </c>
      <c r="R111" s="64">
        <f t="shared" si="37"/>
      </c>
      <c r="S111" s="64">
        <f t="shared" si="32"/>
      </c>
      <c r="T111" s="64">
        <f t="shared" si="33"/>
      </c>
      <c r="U111" s="65">
        <f t="shared" si="38"/>
      </c>
      <c r="V111" s="188">
        <f t="shared" si="34"/>
      </c>
      <c r="W111" s="194"/>
      <c r="X111" s="433"/>
      <c r="Z111" s="61">
        <f>IF(S111="","",IF(COUNTIF($S$2:S111,S111)=1,"●",""))</f>
      </c>
      <c r="AA111" s="133">
        <f t="shared" si="35"/>
      </c>
    </row>
    <row r="112" spans="1:27" s="60" customFormat="1" ht="13.5">
      <c r="A112" s="60">
        <f t="shared" si="25"/>
        <v>328</v>
      </c>
      <c r="B112" s="60">
        <f t="shared" si="26"/>
        <v>272</v>
      </c>
      <c r="C112" s="61">
        <f t="shared" si="23"/>
      </c>
      <c r="D112" s="61">
        <f>IF(F112="","",IF(SUM($D$2:D111)=0,(郡市番号*1000)+1,MAX($D$2:D111)+1))</f>
      </c>
      <c r="E112" s="250">
        <f>IF('男子'!C125&lt;&gt;"",'男子'!C125,"")</f>
      </c>
      <c r="F112" s="61">
        <f>IF('男子'!D125&lt;&gt;"",'男子'!D125,"")</f>
      </c>
      <c r="G112" s="61">
        <f>IF('男子'!F125&lt;&gt;"",'男子'!F125,"")</f>
      </c>
      <c r="H112" s="61">
        <f t="shared" si="27"/>
      </c>
      <c r="I112" s="61">
        <f>IF('男子'!G125&lt;&gt;"",'男子'!G125,"")</f>
      </c>
      <c r="J112" s="61">
        <f t="shared" si="28"/>
      </c>
      <c r="K112" s="62">
        <f t="shared" si="44"/>
      </c>
      <c r="L112" s="107">
        <f>IF(F112="","",'男子'!$B$119)</f>
      </c>
      <c r="M112" s="63">
        <f t="shared" si="43"/>
      </c>
      <c r="N112" s="61">
        <f t="shared" si="30"/>
      </c>
      <c r="O112" s="237">
        <f>IF('男子'!H125&lt;&gt;"",'男子'!H125,"")</f>
      </c>
      <c r="P112" s="64">
        <f t="shared" si="31"/>
      </c>
      <c r="Q112" s="64">
        <f t="shared" si="36"/>
      </c>
      <c r="R112" s="64">
        <f t="shared" si="37"/>
      </c>
      <c r="S112" s="64">
        <f t="shared" si="32"/>
      </c>
      <c r="T112" s="64">
        <f t="shared" si="33"/>
      </c>
      <c r="U112" s="65">
        <f t="shared" si="38"/>
      </c>
      <c r="V112" s="188">
        <f t="shared" si="34"/>
      </c>
      <c r="W112" s="194"/>
      <c r="X112" s="433"/>
      <c r="Z112" s="61">
        <f>IF(S112="","",IF(COUNTIF($S$2:S112,S112)=1,"●",""))</f>
      </c>
      <c r="AA112" s="133">
        <f t="shared" si="35"/>
      </c>
    </row>
    <row r="113" spans="1:27" s="66" customFormat="1" ht="13.5">
      <c r="A113" s="66">
        <f t="shared" si="25"/>
        <v>328</v>
      </c>
      <c r="B113" s="66">
        <f t="shared" si="26"/>
        <v>272</v>
      </c>
      <c r="C113" s="67">
        <f t="shared" si="23"/>
      </c>
      <c r="D113" s="67">
        <f>IF(F113="","",IF(SUM($D$2:D112)=0,(郡市番号*1000)+1,MAX($D$2:D112)+1))</f>
      </c>
      <c r="E113" s="251">
        <f>IF('男子'!C126&lt;&gt;"",'男子'!C126,"")</f>
      </c>
      <c r="F113" s="67">
        <f>IF('男子'!D126&lt;&gt;"",'男子'!D126,"")</f>
      </c>
      <c r="G113" s="67">
        <f>IF('男子'!F126&lt;&gt;"",'男子'!F126,"")</f>
      </c>
      <c r="H113" s="67">
        <f t="shared" si="27"/>
      </c>
      <c r="I113" s="67">
        <f>IF('男子'!G126&lt;&gt;"",'男子'!G126,"")</f>
      </c>
      <c r="J113" s="67">
        <f t="shared" si="28"/>
      </c>
      <c r="K113" s="68">
        <f t="shared" si="44"/>
      </c>
      <c r="L113" s="108">
        <f>IF(F113="","",'男子'!$B$119)</f>
      </c>
      <c r="M113" s="69">
        <f t="shared" si="43"/>
      </c>
      <c r="N113" s="67">
        <f t="shared" si="30"/>
      </c>
      <c r="O113" s="238">
        <f>IF('男子'!H126&lt;&gt;"",'男子'!H126,"")</f>
      </c>
      <c r="P113" s="70">
        <f t="shared" si="31"/>
      </c>
      <c r="Q113" s="70">
        <f t="shared" si="36"/>
      </c>
      <c r="R113" s="70">
        <f t="shared" si="37"/>
      </c>
      <c r="S113" s="70">
        <f t="shared" si="32"/>
      </c>
      <c r="T113" s="70">
        <f t="shared" si="33"/>
      </c>
      <c r="U113" s="71">
        <f t="shared" si="38"/>
      </c>
      <c r="V113" s="192">
        <f t="shared" si="34"/>
      </c>
      <c r="W113" s="195"/>
      <c r="X113" s="439"/>
      <c r="Z113" s="67">
        <f>IF(S113="","",IF(COUNTIF($S$2:S113,S113)=1,"●",""))</f>
      </c>
      <c r="AA113" s="134">
        <f t="shared" si="35"/>
      </c>
    </row>
    <row r="114" spans="1:27" s="54" customFormat="1" ht="13.5">
      <c r="A114" s="54">
        <f t="shared" si="25"/>
        <v>328</v>
      </c>
      <c r="B114" s="54">
        <f t="shared" si="26"/>
        <v>272</v>
      </c>
      <c r="C114" s="55">
        <f t="shared" si="23"/>
      </c>
      <c r="D114" s="55">
        <f>IF(F114="","",IF(SUM($D$2:D113)=0,(郡市番号*1000)+1,MAX($D$2:D113)+1))</f>
      </c>
      <c r="E114" s="252">
        <f>IF('男子'!C127&lt;&gt;"",'男子'!C127,"")</f>
      </c>
      <c r="F114" s="55">
        <f>IF('男子'!D127&lt;&gt;"",'男子'!D127,"")</f>
      </c>
      <c r="G114" s="55">
        <f>IF('男子'!F127&lt;&gt;"",'男子'!F127,"")</f>
      </c>
      <c r="H114" s="55">
        <f t="shared" si="27"/>
      </c>
      <c r="I114" s="55">
        <f>IF('男子'!G127&lt;&gt;"",'男子'!G127,"")</f>
      </c>
      <c r="J114" s="55">
        <f t="shared" si="28"/>
      </c>
      <c r="K114" s="56">
        <f aca="true" t="shared" si="45" ref="K114:K121">IF(F114="","",15)</f>
      </c>
      <c r="L114" s="109">
        <f>IF(F114="","",'男子'!$B$127)</f>
      </c>
      <c r="M114" s="57">
        <f t="shared" si="43"/>
      </c>
      <c r="N114" s="55">
        <f t="shared" si="30"/>
      </c>
      <c r="O114" s="237">
        <f>IF('男子'!H127&lt;&gt;"",'男子'!H127,"")</f>
      </c>
      <c r="P114" s="58">
        <f t="shared" si="31"/>
      </c>
      <c r="Q114" s="58">
        <f t="shared" si="36"/>
      </c>
      <c r="R114" s="58">
        <f t="shared" si="37"/>
      </c>
      <c r="S114" s="58">
        <f t="shared" si="32"/>
      </c>
      <c r="T114" s="58">
        <f t="shared" si="33"/>
      </c>
      <c r="U114" s="59">
        <f t="shared" si="38"/>
      </c>
      <c r="V114" s="188">
        <f t="shared" si="34"/>
      </c>
      <c r="W114" s="194"/>
      <c r="X114" s="438" t="s">
        <v>70</v>
      </c>
      <c r="Z114" s="55">
        <f>IF(S114="","",IF(COUNTIF($S$2:S114,S114)=1,"●",""))</f>
      </c>
      <c r="AA114" s="135">
        <f t="shared" si="35"/>
      </c>
    </row>
    <row r="115" spans="1:27" s="60" customFormat="1" ht="13.5">
      <c r="A115" s="60">
        <f t="shared" si="25"/>
        <v>328</v>
      </c>
      <c r="B115" s="60">
        <f t="shared" si="26"/>
        <v>272</v>
      </c>
      <c r="C115" s="61">
        <f t="shared" si="23"/>
      </c>
      <c r="D115" s="61">
        <f>IF(F115="","",IF(SUM($D$2:D114)=0,(郡市番号*1000)+1,MAX($D$2:D114)+1))</f>
      </c>
      <c r="E115" s="250">
        <f>IF('男子'!C128&lt;&gt;"",'男子'!C128,"")</f>
      </c>
      <c r="F115" s="61">
        <f>IF('男子'!D128&lt;&gt;"",'男子'!D128,"")</f>
      </c>
      <c r="G115" s="61">
        <f>IF('男子'!F128&lt;&gt;"",'男子'!F128,"")</f>
      </c>
      <c r="H115" s="61">
        <f t="shared" si="27"/>
      </c>
      <c r="I115" s="61">
        <f>IF('男子'!G128&lt;&gt;"",'男子'!G128,"")</f>
      </c>
      <c r="J115" s="61">
        <f t="shared" si="28"/>
      </c>
      <c r="K115" s="62">
        <f t="shared" si="45"/>
      </c>
      <c r="L115" s="107">
        <f>IF(F115="","",'男子'!$B$127)</f>
      </c>
      <c r="M115" s="63">
        <f t="shared" si="43"/>
      </c>
      <c r="N115" s="61">
        <f t="shared" si="30"/>
      </c>
      <c r="O115" s="237">
        <f>IF('男子'!H128&lt;&gt;"",'男子'!H128,"")</f>
      </c>
      <c r="P115" s="64">
        <f t="shared" si="31"/>
      </c>
      <c r="Q115" s="64">
        <f t="shared" si="36"/>
      </c>
      <c r="R115" s="64">
        <f t="shared" si="37"/>
      </c>
      <c r="S115" s="64">
        <f t="shared" si="32"/>
      </c>
      <c r="T115" s="64">
        <f t="shared" si="33"/>
      </c>
      <c r="U115" s="65">
        <f t="shared" si="38"/>
      </c>
      <c r="V115" s="188">
        <f t="shared" si="34"/>
      </c>
      <c r="W115" s="194"/>
      <c r="X115" s="433"/>
      <c r="Z115" s="61">
        <f>IF(S115="","",IF(COUNTIF($S$2:S115,S115)=1,"●",""))</f>
      </c>
      <c r="AA115" s="133">
        <f t="shared" si="35"/>
      </c>
    </row>
    <row r="116" spans="1:27" s="60" customFormat="1" ht="13.5">
      <c r="A116" s="60">
        <f t="shared" si="25"/>
        <v>328</v>
      </c>
      <c r="B116" s="60">
        <f t="shared" si="26"/>
        <v>272</v>
      </c>
      <c r="C116" s="61">
        <f t="shared" si="23"/>
      </c>
      <c r="D116" s="61">
        <f>IF(F116="","",IF(SUM($D$2:D115)=0,(郡市番号*1000)+1,MAX($D$2:D115)+1))</f>
      </c>
      <c r="E116" s="250">
        <f>IF('男子'!C129&lt;&gt;"",'男子'!C129,"")</f>
      </c>
      <c r="F116" s="61">
        <f>IF('男子'!D129&lt;&gt;"",'男子'!D129,"")</f>
      </c>
      <c r="G116" s="61">
        <f>IF('男子'!F129&lt;&gt;"",'男子'!F129,"")</f>
      </c>
      <c r="H116" s="61">
        <f t="shared" si="27"/>
      </c>
      <c r="I116" s="61">
        <f>IF('男子'!G129&lt;&gt;"",'男子'!G129,"")</f>
      </c>
      <c r="J116" s="61">
        <f t="shared" si="28"/>
      </c>
      <c r="K116" s="62">
        <f t="shared" si="45"/>
      </c>
      <c r="L116" s="107">
        <f>IF(F116="","",'男子'!$B$127)</f>
      </c>
      <c r="M116" s="63">
        <f t="shared" si="43"/>
      </c>
      <c r="N116" s="61">
        <f t="shared" si="30"/>
      </c>
      <c r="O116" s="237">
        <f>IF('男子'!H129&lt;&gt;"",'男子'!H129,"")</f>
      </c>
      <c r="P116" s="64">
        <f t="shared" si="31"/>
      </c>
      <c r="Q116" s="64">
        <f t="shared" si="36"/>
      </c>
      <c r="R116" s="64">
        <f t="shared" si="37"/>
      </c>
      <c r="S116" s="64">
        <f t="shared" si="32"/>
      </c>
      <c r="T116" s="64">
        <f t="shared" si="33"/>
      </c>
      <c r="U116" s="65">
        <f t="shared" si="38"/>
      </c>
      <c r="V116" s="188">
        <f t="shared" si="34"/>
      </c>
      <c r="W116" s="194"/>
      <c r="X116" s="433"/>
      <c r="Z116" s="61">
        <f>IF(S116="","",IF(COUNTIF($S$2:S116,S116)=1,"●",""))</f>
      </c>
      <c r="AA116" s="133">
        <f t="shared" si="35"/>
      </c>
    </row>
    <row r="117" spans="1:27" s="60" customFormat="1" ht="13.5">
      <c r="A117" s="60">
        <f t="shared" si="25"/>
        <v>328</v>
      </c>
      <c r="B117" s="60">
        <f t="shared" si="26"/>
        <v>272</v>
      </c>
      <c r="C117" s="61">
        <f t="shared" si="23"/>
      </c>
      <c r="D117" s="61">
        <f>IF(F117="","",IF(SUM($D$2:D116)=0,(郡市番号*1000)+1,MAX($D$2:D116)+1))</f>
      </c>
      <c r="E117" s="250">
        <f>IF('男子'!C130&lt;&gt;"",'男子'!C130,"")</f>
      </c>
      <c r="F117" s="61">
        <f>IF('男子'!D130&lt;&gt;"",'男子'!D130,"")</f>
      </c>
      <c r="G117" s="61">
        <f>IF('男子'!F130&lt;&gt;"",'男子'!F130,"")</f>
      </c>
      <c r="H117" s="61">
        <f t="shared" si="27"/>
      </c>
      <c r="I117" s="61">
        <f>IF('男子'!G130&lt;&gt;"",'男子'!G130,"")</f>
      </c>
      <c r="J117" s="61">
        <f t="shared" si="28"/>
      </c>
      <c r="K117" s="62">
        <f t="shared" si="45"/>
      </c>
      <c r="L117" s="107">
        <f>IF(F117="","",'男子'!$B$127)</f>
      </c>
      <c r="M117" s="63">
        <f t="shared" si="43"/>
      </c>
      <c r="N117" s="61">
        <f t="shared" si="30"/>
      </c>
      <c r="O117" s="237">
        <f>IF('男子'!H130&lt;&gt;"",'男子'!H130,"")</f>
      </c>
      <c r="P117" s="64">
        <f t="shared" si="31"/>
      </c>
      <c r="Q117" s="64">
        <f t="shared" si="36"/>
      </c>
      <c r="R117" s="64">
        <f t="shared" si="37"/>
      </c>
      <c r="S117" s="64">
        <f t="shared" si="32"/>
      </c>
      <c r="T117" s="64">
        <f t="shared" si="33"/>
      </c>
      <c r="U117" s="65">
        <f t="shared" si="38"/>
      </c>
      <c r="V117" s="188">
        <f t="shared" si="34"/>
      </c>
      <c r="W117" s="194"/>
      <c r="X117" s="433"/>
      <c r="Z117" s="61">
        <f>IF(S117="","",IF(COUNTIF($S$2:S117,S117)=1,"●",""))</f>
      </c>
      <c r="AA117" s="133">
        <f t="shared" si="35"/>
      </c>
    </row>
    <row r="118" spans="1:27" s="60" customFormat="1" ht="13.5">
      <c r="A118" s="60">
        <f t="shared" si="25"/>
        <v>328</v>
      </c>
      <c r="B118" s="60">
        <f t="shared" si="26"/>
        <v>272</v>
      </c>
      <c r="C118" s="61">
        <f t="shared" si="23"/>
      </c>
      <c r="D118" s="61">
        <f>IF(F118="","",IF(SUM($D$2:D117)=0,(郡市番号*1000)+1,MAX($D$2:D117)+1))</f>
      </c>
      <c r="E118" s="250">
        <f>IF('男子'!C131&lt;&gt;"",'男子'!C131,"")</f>
      </c>
      <c r="F118" s="61">
        <f>IF('男子'!D131&lt;&gt;"",'男子'!D131,"")</f>
      </c>
      <c r="G118" s="61">
        <f>IF('男子'!F131&lt;&gt;"",'男子'!F131,"")</f>
      </c>
      <c r="H118" s="61">
        <f t="shared" si="27"/>
      </c>
      <c r="I118" s="61">
        <f>IF('男子'!G131&lt;&gt;"",'男子'!G131,"")</f>
      </c>
      <c r="J118" s="61">
        <f t="shared" si="28"/>
      </c>
      <c r="K118" s="62">
        <f t="shared" si="45"/>
      </c>
      <c r="L118" s="107">
        <f>IF(F118="","",'男子'!$B$127)</f>
      </c>
      <c r="M118" s="63">
        <f t="shared" si="43"/>
      </c>
      <c r="N118" s="61">
        <f t="shared" si="30"/>
      </c>
      <c r="O118" s="237">
        <f>IF('男子'!H131&lt;&gt;"",'男子'!H131,"")</f>
      </c>
      <c r="P118" s="64">
        <f t="shared" si="31"/>
      </c>
      <c r="Q118" s="64">
        <f t="shared" si="36"/>
      </c>
      <c r="R118" s="64">
        <f t="shared" si="37"/>
      </c>
      <c r="S118" s="64">
        <f t="shared" si="32"/>
      </c>
      <c r="T118" s="64">
        <f t="shared" si="33"/>
      </c>
      <c r="U118" s="65">
        <f t="shared" si="38"/>
      </c>
      <c r="V118" s="188">
        <f t="shared" si="34"/>
      </c>
      <c r="W118" s="194"/>
      <c r="X118" s="433"/>
      <c r="Z118" s="61">
        <f>IF(S118="","",IF(COUNTIF($S$2:S118,S118)=1,"●",""))</f>
      </c>
      <c r="AA118" s="133">
        <f t="shared" si="35"/>
      </c>
    </row>
    <row r="119" spans="1:27" s="60" customFormat="1" ht="13.5">
      <c r="A119" s="60">
        <f t="shared" si="25"/>
        <v>328</v>
      </c>
      <c r="B119" s="60">
        <f t="shared" si="26"/>
        <v>272</v>
      </c>
      <c r="C119" s="61">
        <f t="shared" si="23"/>
      </c>
      <c r="D119" s="61">
        <f>IF(F119="","",IF(SUM($D$2:D118)=0,(郡市番号*1000)+1,MAX($D$2:D118)+1))</f>
      </c>
      <c r="E119" s="250">
        <f>IF('男子'!C132&lt;&gt;"",'男子'!C132,"")</f>
      </c>
      <c r="F119" s="61">
        <f>IF('男子'!D132&lt;&gt;"",'男子'!D132,"")</f>
      </c>
      <c r="G119" s="61">
        <f>IF('男子'!F132&lt;&gt;"",'男子'!F132,"")</f>
      </c>
      <c r="H119" s="61">
        <f t="shared" si="27"/>
      </c>
      <c r="I119" s="61">
        <f>IF('男子'!G132&lt;&gt;"",'男子'!G132,"")</f>
      </c>
      <c r="J119" s="61">
        <f t="shared" si="28"/>
      </c>
      <c r="K119" s="62">
        <f t="shared" si="45"/>
      </c>
      <c r="L119" s="107">
        <f>IF(F119="","",'男子'!$B$127)</f>
      </c>
      <c r="M119" s="63">
        <f t="shared" si="43"/>
      </c>
      <c r="N119" s="61">
        <f t="shared" si="30"/>
      </c>
      <c r="O119" s="237">
        <f>IF('男子'!H132&lt;&gt;"",'男子'!H132,"")</f>
      </c>
      <c r="P119" s="64">
        <f t="shared" si="31"/>
      </c>
      <c r="Q119" s="64">
        <f t="shared" si="36"/>
      </c>
      <c r="R119" s="64">
        <f t="shared" si="37"/>
      </c>
      <c r="S119" s="64">
        <f t="shared" si="32"/>
      </c>
      <c r="T119" s="64">
        <f t="shared" si="33"/>
      </c>
      <c r="U119" s="65">
        <f t="shared" si="38"/>
      </c>
      <c r="V119" s="188">
        <f t="shared" si="34"/>
      </c>
      <c r="W119" s="194"/>
      <c r="X119" s="433"/>
      <c r="Z119" s="61">
        <f>IF(S119="","",IF(COUNTIF($S$2:S119,S119)=1,"●",""))</f>
      </c>
      <c r="AA119" s="133">
        <f t="shared" si="35"/>
      </c>
    </row>
    <row r="120" spans="1:27" s="60" customFormat="1" ht="13.5">
      <c r="A120" s="60">
        <f t="shared" si="25"/>
        <v>328</v>
      </c>
      <c r="B120" s="60">
        <f t="shared" si="26"/>
        <v>272</v>
      </c>
      <c r="C120" s="61">
        <f t="shared" si="23"/>
      </c>
      <c r="D120" s="61">
        <f>IF(F120="","",IF(SUM($D$2:D119)=0,(郡市番号*1000)+1,MAX($D$2:D119)+1))</f>
      </c>
      <c r="E120" s="250">
        <f>IF('男子'!C133&lt;&gt;"",'男子'!C133,"")</f>
      </c>
      <c r="F120" s="61">
        <f>IF('男子'!D133&lt;&gt;"",'男子'!D133,"")</f>
      </c>
      <c r="G120" s="61">
        <f>IF('男子'!F133&lt;&gt;"",'男子'!F133,"")</f>
      </c>
      <c r="H120" s="61">
        <f t="shared" si="27"/>
      </c>
      <c r="I120" s="61">
        <f>IF('男子'!G133&lt;&gt;"",'男子'!G133,"")</f>
      </c>
      <c r="J120" s="61">
        <f t="shared" si="28"/>
      </c>
      <c r="K120" s="62">
        <f t="shared" si="45"/>
      </c>
      <c r="L120" s="107">
        <f>IF(F120="","",'男子'!$B$127)</f>
      </c>
      <c r="M120" s="63">
        <f t="shared" si="43"/>
      </c>
      <c r="N120" s="61">
        <f t="shared" si="30"/>
      </c>
      <c r="O120" s="237">
        <f>IF('男子'!H133&lt;&gt;"",'男子'!H133,"")</f>
      </c>
      <c r="P120" s="64">
        <f t="shared" si="31"/>
      </c>
      <c r="Q120" s="64">
        <f t="shared" si="36"/>
      </c>
      <c r="R120" s="64">
        <f t="shared" si="37"/>
      </c>
      <c r="S120" s="64">
        <f t="shared" si="32"/>
      </c>
      <c r="T120" s="64">
        <f t="shared" si="33"/>
      </c>
      <c r="U120" s="65">
        <f t="shared" si="38"/>
      </c>
      <c r="V120" s="188">
        <f t="shared" si="34"/>
      </c>
      <c r="W120" s="194"/>
      <c r="X120" s="433"/>
      <c r="Z120" s="61">
        <f>IF(S120="","",IF(COUNTIF($S$2:S120,S120)=1,"●",""))</f>
      </c>
      <c r="AA120" s="133">
        <f t="shared" si="35"/>
      </c>
    </row>
    <row r="121" spans="1:27" s="66" customFormat="1" ht="13.5">
      <c r="A121" s="66">
        <f t="shared" si="25"/>
        <v>328</v>
      </c>
      <c r="B121" s="66">
        <f t="shared" si="26"/>
        <v>272</v>
      </c>
      <c r="C121" s="67">
        <f t="shared" si="23"/>
      </c>
      <c r="D121" s="67">
        <f>IF(F121="","",IF(SUM($D$2:D120)=0,(郡市番号*1000)+1,MAX($D$2:D120)+1))</f>
      </c>
      <c r="E121" s="251">
        <f>IF('男子'!C134&lt;&gt;"",'男子'!C134,"")</f>
      </c>
      <c r="F121" s="67">
        <f>IF('男子'!D134&lt;&gt;"",'男子'!D134,"")</f>
      </c>
      <c r="G121" s="67">
        <f>IF('男子'!F134&lt;&gt;"",'男子'!F134,"")</f>
      </c>
      <c r="H121" s="67">
        <f t="shared" si="27"/>
      </c>
      <c r="I121" s="67">
        <f>IF('男子'!G134&lt;&gt;"",'男子'!G134,"")</f>
      </c>
      <c r="J121" s="67">
        <f t="shared" si="28"/>
      </c>
      <c r="K121" s="68">
        <f t="shared" si="45"/>
      </c>
      <c r="L121" s="108">
        <f>IF(F121="","",'男子'!$B$127)</f>
      </c>
      <c r="M121" s="69">
        <f t="shared" si="43"/>
      </c>
      <c r="N121" s="67">
        <f t="shared" si="30"/>
      </c>
      <c r="O121" s="238">
        <f>IF('男子'!H134&lt;&gt;"",'男子'!H134,"")</f>
      </c>
      <c r="P121" s="70">
        <f t="shared" si="31"/>
      </c>
      <c r="Q121" s="70">
        <f t="shared" si="36"/>
      </c>
      <c r="R121" s="70">
        <f t="shared" si="37"/>
      </c>
      <c r="S121" s="70">
        <f t="shared" si="32"/>
      </c>
      <c r="T121" s="70">
        <f t="shared" si="33"/>
      </c>
      <c r="U121" s="71">
        <f t="shared" si="38"/>
      </c>
      <c r="V121" s="192">
        <f t="shared" si="34"/>
      </c>
      <c r="W121" s="195"/>
      <c r="X121" s="439"/>
      <c r="Z121" s="67">
        <f>IF(S121="","",IF(COUNTIF($S$2:S121,S121)=1,"●",""))</f>
      </c>
      <c r="AA121" s="134">
        <f t="shared" si="35"/>
      </c>
    </row>
    <row r="122" spans="1:27" s="54" customFormat="1" ht="13.5">
      <c r="A122" s="54">
        <f t="shared" si="25"/>
        <v>328</v>
      </c>
      <c r="B122" s="54">
        <f t="shared" si="26"/>
        <v>272</v>
      </c>
      <c r="C122" s="55">
        <f t="shared" si="23"/>
      </c>
      <c r="D122" s="55">
        <f>IF(F122="","",IF(SUM($D$2:D121)=0,(郡市番号*1000)+1,MAX($D$2:D121)+1))</f>
      </c>
      <c r="E122" s="252">
        <f>IF('男子'!C135&lt;&gt;"",'男子'!C135,"")</f>
      </c>
      <c r="F122" s="55">
        <f>IF('男子'!D135&lt;&gt;"",'男子'!D135,"")</f>
      </c>
      <c r="G122" s="55">
        <f>IF('男子'!F135&lt;&gt;"",'男子'!F135,"")</f>
      </c>
      <c r="H122" s="55">
        <f t="shared" si="27"/>
      </c>
      <c r="I122" s="55">
        <f>IF('男子'!G135&lt;&gt;"",'男子'!G135,"")</f>
      </c>
      <c r="J122" s="55">
        <f t="shared" si="28"/>
      </c>
      <c r="K122" s="56">
        <f aca="true" t="shared" si="46" ref="K122:K129">IF(F122="","",16)</f>
      </c>
      <c r="L122" s="109">
        <f>IF(F122="","",'男子'!$B$135)</f>
      </c>
      <c r="M122" s="57">
        <f t="shared" si="43"/>
      </c>
      <c r="N122" s="55">
        <f t="shared" si="30"/>
      </c>
      <c r="O122" s="237">
        <f>IF('男子'!H135&lt;&gt;"",'男子'!H135,"")</f>
      </c>
      <c r="P122" s="58">
        <f t="shared" si="31"/>
      </c>
      <c r="Q122" s="58">
        <f t="shared" si="36"/>
      </c>
      <c r="R122" s="58">
        <f t="shared" si="37"/>
      </c>
      <c r="S122" s="58">
        <f t="shared" si="32"/>
      </c>
      <c r="T122" s="58">
        <f t="shared" si="33"/>
      </c>
      <c r="U122" s="59">
        <f t="shared" si="38"/>
      </c>
      <c r="V122" s="188">
        <f t="shared" si="34"/>
      </c>
      <c r="W122" s="194"/>
      <c r="X122" s="438" t="s">
        <v>71</v>
      </c>
      <c r="Z122" s="55">
        <f>IF(S122="","",IF(COUNTIF($S$2:S122,S122)=1,"●",""))</f>
      </c>
      <c r="AA122" s="135">
        <f t="shared" si="35"/>
      </c>
    </row>
    <row r="123" spans="1:27" s="60" customFormat="1" ht="13.5">
      <c r="A123" s="60">
        <f t="shared" si="25"/>
        <v>328</v>
      </c>
      <c r="B123" s="60">
        <f t="shared" si="26"/>
        <v>272</v>
      </c>
      <c r="C123" s="61">
        <f t="shared" si="23"/>
      </c>
      <c r="D123" s="61">
        <f>IF(F123="","",IF(SUM($D$2:D122)=0,(郡市番号*1000)+1,MAX($D$2:D122)+1))</f>
      </c>
      <c r="E123" s="250">
        <f>IF('男子'!C136&lt;&gt;"",'男子'!C136,"")</f>
      </c>
      <c r="F123" s="61">
        <f>IF('男子'!D136&lt;&gt;"",'男子'!D136,"")</f>
      </c>
      <c r="G123" s="61">
        <f>IF('男子'!F136&lt;&gt;"",'男子'!F136,"")</f>
      </c>
      <c r="H123" s="61">
        <f t="shared" si="27"/>
      </c>
      <c r="I123" s="61">
        <f>IF('男子'!G136&lt;&gt;"",'男子'!G136,"")</f>
      </c>
      <c r="J123" s="61">
        <f t="shared" si="28"/>
      </c>
      <c r="K123" s="62">
        <f t="shared" si="46"/>
      </c>
      <c r="L123" s="107">
        <f>IF(F123="","",'男子'!$B$135)</f>
      </c>
      <c r="M123" s="63">
        <f t="shared" si="43"/>
      </c>
      <c r="N123" s="61">
        <f t="shared" si="30"/>
      </c>
      <c r="O123" s="237">
        <f>IF('男子'!H136&lt;&gt;"",'男子'!H136,"")</f>
      </c>
      <c r="P123" s="64">
        <f t="shared" si="31"/>
      </c>
      <c r="Q123" s="64">
        <f t="shared" si="36"/>
      </c>
      <c r="R123" s="64">
        <f t="shared" si="37"/>
      </c>
      <c r="S123" s="64">
        <f t="shared" si="32"/>
      </c>
      <c r="T123" s="64">
        <f t="shared" si="33"/>
      </c>
      <c r="U123" s="65">
        <f t="shared" si="38"/>
      </c>
      <c r="V123" s="188">
        <f t="shared" si="34"/>
      </c>
      <c r="W123" s="194"/>
      <c r="X123" s="433"/>
      <c r="Z123" s="61">
        <f>IF(S123="","",IF(COUNTIF($S$2:S123,S123)=1,"●",""))</f>
      </c>
      <c r="AA123" s="133">
        <f t="shared" si="35"/>
      </c>
    </row>
    <row r="124" spans="1:27" s="60" customFormat="1" ht="13.5">
      <c r="A124" s="60">
        <f t="shared" si="25"/>
        <v>328</v>
      </c>
      <c r="B124" s="60">
        <f t="shared" si="26"/>
        <v>272</v>
      </c>
      <c r="C124" s="61">
        <f t="shared" si="23"/>
      </c>
      <c r="D124" s="61">
        <f>IF(F124="","",IF(SUM($D$2:D123)=0,(郡市番号*1000)+1,MAX($D$2:D123)+1))</f>
      </c>
      <c r="E124" s="250">
        <f>IF('男子'!C137&lt;&gt;"",'男子'!C137,"")</f>
      </c>
      <c r="F124" s="61">
        <f>IF('男子'!D137&lt;&gt;"",'男子'!D137,"")</f>
      </c>
      <c r="G124" s="61">
        <f>IF('男子'!F137&lt;&gt;"",'男子'!F137,"")</f>
      </c>
      <c r="H124" s="61">
        <f t="shared" si="27"/>
      </c>
      <c r="I124" s="61">
        <f>IF('男子'!G137&lt;&gt;"",'男子'!G137,"")</f>
      </c>
      <c r="J124" s="61">
        <f t="shared" si="28"/>
      </c>
      <c r="K124" s="62">
        <f t="shared" si="46"/>
      </c>
      <c r="L124" s="107">
        <f>IF(F124="","",'男子'!$B$135)</f>
      </c>
      <c r="M124" s="63">
        <f t="shared" si="43"/>
      </c>
      <c r="N124" s="61">
        <f t="shared" si="30"/>
      </c>
      <c r="O124" s="237">
        <f>IF('男子'!H137&lt;&gt;"",'男子'!H137,"")</f>
      </c>
      <c r="P124" s="64">
        <f t="shared" si="31"/>
      </c>
      <c r="Q124" s="64">
        <f t="shared" si="36"/>
      </c>
      <c r="R124" s="64">
        <f t="shared" si="37"/>
      </c>
      <c r="S124" s="64">
        <f t="shared" si="32"/>
      </c>
      <c r="T124" s="64">
        <f t="shared" si="33"/>
      </c>
      <c r="U124" s="65">
        <f t="shared" si="38"/>
      </c>
      <c r="V124" s="188">
        <f t="shared" si="34"/>
      </c>
      <c r="W124" s="194"/>
      <c r="X124" s="433"/>
      <c r="Z124" s="61">
        <f>IF(S124="","",IF(COUNTIF($S$2:S124,S124)=1,"●",""))</f>
      </c>
      <c r="AA124" s="133">
        <f t="shared" si="35"/>
      </c>
    </row>
    <row r="125" spans="1:27" s="60" customFormat="1" ht="13.5">
      <c r="A125" s="60">
        <f t="shared" si="25"/>
        <v>328</v>
      </c>
      <c r="B125" s="60">
        <f t="shared" si="26"/>
        <v>272</v>
      </c>
      <c r="C125" s="61">
        <f t="shared" si="23"/>
      </c>
      <c r="D125" s="61">
        <f>IF(F125="","",IF(SUM($D$2:D124)=0,(郡市番号*1000)+1,MAX($D$2:D124)+1))</f>
      </c>
      <c r="E125" s="250">
        <f>IF('男子'!C138&lt;&gt;"",'男子'!C138,"")</f>
      </c>
      <c r="F125" s="61">
        <f>IF('男子'!D138&lt;&gt;"",'男子'!D138,"")</f>
      </c>
      <c r="G125" s="61">
        <f>IF('男子'!F138&lt;&gt;"",'男子'!F138,"")</f>
      </c>
      <c r="H125" s="61">
        <f t="shared" si="27"/>
      </c>
      <c r="I125" s="61">
        <f>IF('男子'!G138&lt;&gt;"",'男子'!G138,"")</f>
      </c>
      <c r="J125" s="61">
        <f t="shared" si="28"/>
      </c>
      <c r="K125" s="62">
        <f t="shared" si="46"/>
      </c>
      <c r="L125" s="107">
        <f>IF(F125="","",'男子'!$B$135)</f>
      </c>
      <c r="M125" s="63">
        <f t="shared" si="43"/>
      </c>
      <c r="N125" s="61">
        <f t="shared" si="30"/>
      </c>
      <c r="O125" s="237">
        <f>IF('男子'!H138&lt;&gt;"",'男子'!H138,"")</f>
      </c>
      <c r="P125" s="64">
        <f t="shared" si="31"/>
      </c>
      <c r="Q125" s="64">
        <f t="shared" si="36"/>
      </c>
      <c r="R125" s="64">
        <f t="shared" si="37"/>
      </c>
      <c r="S125" s="64">
        <f t="shared" si="32"/>
      </c>
      <c r="T125" s="64">
        <f t="shared" si="33"/>
      </c>
      <c r="U125" s="65">
        <f t="shared" si="38"/>
      </c>
      <c r="V125" s="188">
        <f t="shared" si="34"/>
      </c>
      <c r="W125" s="194"/>
      <c r="X125" s="433"/>
      <c r="Z125" s="61">
        <f>IF(S125="","",IF(COUNTIF($S$2:S125,S125)=1,"●",""))</f>
      </c>
      <c r="AA125" s="133">
        <f t="shared" si="35"/>
      </c>
    </row>
    <row r="126" spans="1:27" s="60" customFormat="1" ht="13.5">
      <c r="A126" s="60">
        <f t="shared" si="25"/>
        <v>328</v>
      </c>
      <c r="B126" s="60">
        <f t="shared" si="26"/>
        <v>272</v>
      </c>
      <c r="C126" s="61">
        <f t="shared" si="23"/>
      </c>
      <c r="D126" s="61">
        <f>IF(F126="","",IF(SUM($D$2:D125)=0,(郡市番号*1000)+1,MAX($D$2:D125)+1))</f>
      </c>
      <c r="E126" s="250">
        <f>IF('男子'!C139&lt;&gt;"",'男子'!C139,"")</f>
      </c>
      <c r="F126" s="61">
        <f>IF('男子'!D139&lt;&gt;"",'男子'!D139,"")</f>
      </c>
      <c r="G126" s="61">
        <f>IF('男子'!F139&lt;&gt;"",'男子'!F139,"")</f>
      </c>
      <c r="H126" s="61">
        <f t="shared" si="27"/>
      </c>
      <c r="I126" s="61">
        <f>IF('男子'!G139&lt;&gt;"",'男子'!G139,"")</f>
      </c>
      <c r="J126" s="61">
        <f t="shared" si="28"/>
      </c>
      <c r="K126" s="62">
        <f t="shared" si="46"/>
      </c>
      <c r="L126" s="107">
        <f>IF(F126="","",'男子'!$B$135)</f>
      </c>
      <c r="M126" s="63">
        <f t="shared" si="43"/>
      </c>
      <c r="N126" s="61">
        <f t="shared" si="30"/>
      </c>
      <c r="O126" s="237">
        <f>IF('男子'!H139&lt;&gt;"",'男子'!H139,"")</f>
      </c>
      <c r="P126" s="64">
        <f t="shared" si="31"/>
      </c>
      <c r="Q126" s="64">
        <f t="shared" si="36"/>
      </c>
      <c r="R126" s="64">
        <f t="shared" si="37"/>
      </c>
      <c r="S126" s="64">
        <f t="shared" si="32"/>
      </c>
      <c r="T126" s="64">
        <f t="shared" si="33"/>
      </c>
      <c r="U126" s="65">
        <f t="shared" si="38"/>
      </c>
      <c r="V126" s="188">
        <f t="shared" si="34"/>
      </c>
      <c r="W126" s="194"/>
      <c r="X126" s="433"/>
      <c r="Z126" s="61">
        <f>IF(S126="","",IF(COUNTIF($S$2:S126,S126)=1,"●",""))</f>
      </c>
      <c r="AA126" s="133">
        <f t="shared" si="35"/>
      </c>
    </row>
    <row r="127" spans="1:27" s="60" customFormat="1" ht="13.5">
      <c r="A127" s="60">
        <f t="shared" si="25"/>
        <v>328</v>
      </c>
      <c r="B127" s="60">
        <f t="shared" si="26"/>
        <v>272</v>
      </c>
      <c r="C127" s="61">
        <f t="shared" si="23"/>
      </c>
      <c r="D127" s="61">
        <f>IF(F127="","",IF(SUM($D$2:D126)=0,(郡市番号*1000)+1,MAX($D$2:D126)+1))</f>
      </c>
      <c r="E127" s="250">
        <f>IF('男子'!C140&lt;&gt;"",'男子'!C140,"")</f>
      </c>
      <c r="F127" s="61">
        <f>IF('男子'!D140&lt;&gt;"",'男子'!D140,"")</f>
      </c>
      <c r="G127" s="61">
        <f>IF('男子'!F140&lt;&gt;"",'男子'!F140,"")</f>
      </c>
      <c r="H127" s="61">
        <f t="shared" si="27"/>
      </c>
      <c r="I127" s="61">
        <f>IF('男子'!G140&lt;&gt;"",'男子'!G140,"")</f>
      </c>
      <c r="J127" s="61">
        <f t="shared" si="28"/>
      </c>
      <c r="K127" s="62">
        <f t="shared" si="46"/>
      </c>
      <c r="L127" s="107">
        <f>IF(F127="","",'男子'!$B$135)</f>
      </c>
      <c r="M127" s="63">
        <f t="shared" si="43"/>
      </c>
      <c r="N127" s="61">
        <f t="shared" si="30"/>
      </c>
      <c r="O127" s="237">
        <f>IF('男子'!H140&lt;&gt;"",'男子'!H140,"")</f>
      </c>
      <c r="P127" s="64">
        <f t="shared" si="31"/>
      </c>
      <c r="Q127" s="64">
        <f t="shared" si="36"/>
      </c>
      <c r="R127" s="64">
        <f t="shared" si="37"/>
      </c>
      <c r="S127" s="64">
        <f t="shared" si="32"/>
      </c>
      <c r="T127" s="64">
        <f t="shared" si="33"/>
      </c>
      <c r="U127" s="65">
        <f t="shared" si="38"/>
      </c>
      <c r="V127" s="188">
        <f t="shared" si="34"/>
      </c>
      <c r="W127" s="194"/>
      <c r="X127" s="433"/>
      <c r="Z127" s="61">
        <f>IF(S127="","",IF(COUNTIF($S$2:S127,S127)=1,"●",""))</f>
      </c>
      <c r="AA127" s="133">
        <f t="shared" si="35"/>
      </c>
    </row>
    <row r="128" spans="1:27" s="60" customFormat="1" ht="13.5">
      <c r="A128" s="60">
        <f t="shared" si="25"/>
        <v>328</v>
      </c>
      <c r="B128" s="60">
        <f t="shared" si="26"/>
        <v>272</v>
      </c>
      <c r="C128" s="61">
        <f t="shared" si="23"/>
      </c>
      <c r="D128" s="61">
        <f>IF(F128="","",IF(SUM($D$2:D127)=0,(郡市番号*1000)+1,MAX($D$2:D127)+1))</f>
      </c>
      <c r="E128" s="250">
        <f>IF('男子'!C141&lt;&gt;"",'男子'!C141,"")</f>
      </c>
      <c r="F128" s="61">
        <f>IF('男子'!D141&lt;&gt;"",'男子'!D141,"")</f>
      </c>
      <c r="G128" s="61">
        <f>IF('男子'!F141&lt;&gt;"",'男子'!F141,"")</f>
      </c>
      <c r="H128" s="61">
        <f t="shared" si="27"/>
      </c>
      <c r="I128" s="61">
        <f>IF('男子'!G141&lt;&gt;"",'男子'!G141,"")</f>
      </c>
      <c r="J128" s="61">
        <f t="shared" si="28"/>
      </c>
      <c r="K128" s="62">
        <f t="shared" si="46"/>
      </c>
      <c r="L128" s="107">
        <f>IF(F128="","",'男子'!$B$135)</f>
      </c>
      <c r="M128" s="63">
        <f t="shared" si="43"/>
      </c>
      <c r="N128" s="61">
        <f t="shared" si="30"/>
      </c>
      <c r="O128" s="237">
        <f>IF('男子'!H141&lt;&gt;"",'男子'!H141,"")</f>
      </c>
      <c r="P128" s="64">
        <f t="shared" si="31"/>
      </c>
      <c r="Q128" s="64">
        <f t="shared" si="36"/>
      </c>
      <c r="R128" s="64">
        <f t="shared" si="37"/>
      </c>
      <c r="S128" s="64">
        <f t="shared" si="32"/>
      </c>
      <c r="T128" s="64">
        <f t="shared" si="33"/>
      </c>
      <c r="U128" s="65">
        <f t="shared" si="38"/>
      </c>
      <c r="V128" s="188">
        <f t="shared" si="34"/>
      </c>
      <c r="W128" s="194"/>
      <c r="X128" s="433"/>
      <c r="Z128" s="61">
        <f>IF(S128="","",IF(COUNTIF($S$2:S128,S128)=1,"●",""))</f>
      </c>
      <c r="AA128" s="133">
        <f t="shared" si="35"/>
      </c>
    </row>
    <row r="129" spans="1:27" s="66" customFormat="1" ht="13.5">
      <c r="A129" s="66">
        <f t="shared" si="25"/>
        <v>328</v>
      </c>
      <c r="B129" s="66">
        <f t="shared" si="26"/>
        <v>272</v>
      </c>
      <c r="C129" s="67">
        <f t="shared" si="23"/>
      </c>
      <c r="D129" s="67">
        <f>IF(F129="","",IF(SUM($D$2:D128)=0,(郡市番号*1000)+1,MAX($D$2:D128)+1))</f>
      </c>
      <c r="E129" s="251">
        <f>IF('男子'!C142&lt;&gt;"",'男子'!C142,"")</f>
      </c>
      <c r="F129" s="67">
        <f>IF('男子'!D142&lt;&gt;"",'男子'!D142,"")</f>
      </c>
      <c r="G129" s="67">
        <f>IF('男子'!F142&lt;&gt;"",'男子'!F142,"")</f>
      </c>
      <c r="H129" s="67">
        <f t="shared" si="27"/>
      </c>
      <c r="I129" s="67">
        <f>IF('男子'!G142&lt;&gt;"",'男子'!G142,"")</f>
      </c>
      <c r="J129" s="67">
        <f t="shared" si="28"/>
      </c>
      <c r="K129" s="68">
        <f t="shared" si="46"/>
      </c>
      <c r="L129" s="108">
        <f>IF(F129="","",'男子'!$B$135)</f>
      </c>
      <c r="M129" s="69">
        <f t="shared" si="43"/>
      </c>
      <c r="N129" s="67">
        <f t="shared" si="30"/>
      </c>
      <c r="O129" s="238">
        <f>IF('男子'!H142&lt;&gt;"",'男子'!H142,"")</f>
      </c>
      <c r="P129" s="70">
        <f t="shared" si="31"/>
      </c>
      <c r="Q129" s="70">
        <f t="shared" si="36"/>
      </c>
      <c r="R129" s="70">
        <f t="shared" si="37"/>
      </c>
      <c r="S129" s="70">
        <f t="shared" si="32"/>
      </c>
      <c r="T129" s="70">
        <f t="shared" si="33"/>
      </c>
      <c r="U129" s="71">
        <f t="shared" si="38"/>
      </c>
      <c r="V129" s="192">
        <f t="shared" si="34"/>
      </c>
      <c r="W129" s="195"/>
      <c r="X129" s="439"/>
      <c r="Z129" s="67">
        <f>IF(S129="","",IF(COUNTIF($S$2:S129,S129)=1,"●",""))</f>
      </c>
      <c r="AA129" s="134">
        <f t="shared" si="35"/>
      </c>
    </row>
    <row r="130" spans="1:27" s="54" customFormat="1" ht="13.5">
      <c r="A130" s="54">
        <f t="shared" si="25"/>
        <v>328</v>
      </c>
      <c r="B130" s="54">
        <f t="shared" si="26"/>
        <v>272</v>
      </c>
      <c r="C130" s="55">
        <f aca="true" t="shared" si="47" ref="C130:C192">IF(F130="","",郡市名)</f>
      </c>
      <c r="D130" s="55">
        <f>IF(F130="","",IF(SUM($D$2:D129)=0,(郡市番号*1000)+1,MAX($D$2:D129)+1))</f>
      </c>
      <c r="E130" s="252">
        <f>IF('男子'!C143&lt;&gt;"",'男子'!C143,"")</f>
      </c>
      <c r="F130" s="55">
        <f>IF('男子'!D143&lt;&gt;"",'男子'!D143,"")</f>
      </c>
      <c r="G130" s="55">
        <f>IF('男子'!F143&lt;&gt;"",'男子'!F143,"")</f>
      </c>
      <c r="H130" s="55">
        <f t="shared" si="27"/>
      </c>
      <c r="I130" s="55">
        <f>IF('男子'!G143&lt;&gt;"",'男子'!G143,"")</f>
      </c>
      <c r="J130" s="55">
        <f t="shared" si="28"/>
      </c>
      <c r="K130" s="56">
        <f aca="true" t="shared" si="48" ref="K130:K137">IF(F130="","",17)</f>
      </c>
      <c r="L130" s="109">
        <f>IF(F130="","",'男子'!$B$143)</f>
      </c>
      <c r="M130" s="57">
        <f t="shared" si="43"/>
      </c>
      <c r="N130" s="55">
        <f t="shared" si="30"/>
      </c>
      <c r="O130" s="237">
        <f>IF('男子'!H143&lt;&gt;"",'男子'!H143,"")</f>
      </c>
      <c r="P130" s="58">
        <f t="shared" si="31"/>
      </c>
      <c r="Q130" s="58">
        <f t="shared" si="36"/>
      </c>
      <c r="R130" s="58">
        <f t="shared" si="37"/>
      </c>
      <c r="S130" s="58">
        <f t="shared" si="32"/>
      </c>
      <c r="T130" s="58">
        <f t="shared" si="33"/>
      </c>
      <c r="U130" s="59">
        <f t="shared" si="38"/>
      </c>
      <c r="V130" s="188">
        <f t="shared" si="34"/>
      </c>
      <c r="W130" s="194"/>
      <c r="X130" s="438" t="s">
        <v>72</v>
      </c>
      <c r="Z130" s="55">
        <f>IF(S130="","",IF(COUNTIF($S$2:S130,S130)=1,"●",""))</f>
      </c>
      <c r="AA130" s="135">
        <f t="shared" si="35"/>
      </c>
    </row>
    <row r="131" spans="1:27" s="60" customFormat="1" ht="13.5">
      <c r="A131" s="60">
        <f aca="true" t="shared" si="49" ref="A131:A194">COUNTIF($S$2:$S$329,S131)</f>
        <v>328</v>
      </c>
      <c r="B131" s="60">
        <f aca="true" t="shared" si="50" ref="B131:B137">COUNTIF($S$2:$S$137,S131)+COUNTIF($S$194:$S$329,S131)</f>
        <v>272</v>
      </c>
      <c r="C131" s="61">
        <f t="shared" si="47"/>
      </c>
      <c r="D131" s="61">
        <f>IF(F131="","",IF(SUM($D$2:D130)=0,(郡市番号*1000)+1,MAX($D$2:D130)+1))</f>
      </c>
      <c r="E131" s="250">
        <f>IF('男子'!C144&lt;&gt;"",'男子'!C144,"")</f>
      </c>
      <c r="F131" s="61">
        <f>IF('男子'!D144&lt;&gt;"",'男子'!D144,"")</f>
      </c>
      <c r="G131" s="61">
        <f>IF('男子'!F144&lt;&gt;"",'男子'!F144,"")</f>
      </c>
      <c r="H131" s="61">
        <f aca="true" t="shared" si="51" ref="H131:H162">IF(F131="","","男")</f>
      </c>
      <c r="I131" s="61">
        <f>IF('男子'!G144&lt;&gt;"",'男子'!G144,"")</f>
      </c>
      <c r="J131" s="61">
        <f aca="true" t="shared" si="52" ref="J131:J162">IF(F131="","",C131)</f>
      </c>
      <c r="K131" s="62">
        <f t="shared" si="48"/>
      </c>
      <c r="L131" s="107">
        <f>IF(F131="","",'男子'!$B$143)</f>
      </c>
      <c r="M131" s="63">
        <f t="shared" si="43"/>
      </c>
      <c r="N131" s="61">
        <f aca="true" t="shared" si="53" ref="N131:N162">IF(F131="","","正選手")</f>
      </c>
      <c r="O131" s="237">
        <f>IF('男子'!H144&lt;&gt;"",'男子'!H144,"")</f>
      </c>
      <c r="P131" s="64">
        <f aca="true" t="shared" si="54" ref="P131:P194">IF(AND(F131="",E131=""),"",IF(LEN(E131)=4,"","ﾌﾘｶﾞﾅ"))</f>
      </c>
      <c r="Q131" s="64">
        <f t="shared" si="36"/>
      </c>
      <c r="R131" s="64">
        <f t="shared" si="37"/>
      </c>
      <c r="S131" s="64">
        <f aca="true" t="shared" si="55" ref="S131:S194">IF(F131="","",F131&amp;"＿"&amp;I131)</f>
      </c>
      <c r="T131" s="64">
        <f aca="true" t="shared" si="56" ref="T131:T137">IF(F131="","",COUNTIF($S$2:$S$137,S131)+COUNTIF($S$194:$S$329,S131))</f>
      </c>
      <c r="U131" s="65">
        <f t="shared" si="38"/>
      </c>
      <c r="V131" s="188">
        <f aca="true" t="shared" si="57" ref="V131:V194">IF(P131="ﾌﾘｶﾞﾅ",F131,"")</f>
      </c>
      <c r="W131" s="194"/>
      <c r="X131" s="433"/>
      <c r="Z131" s="61">
        <f>IF(S131="","",IF(COUNTIF($S$2:S131,S131)=1,"●",""))</f>
      </c>
      <c r="AA131" s="133">
        <f aca="true" t="shared" si="58" ref="AA131:AA194">IF(Z131="●",I131,"")</f>
      </c>
    </row>
    <row r="132" spans="1:27" s="60" customFormat="1" ht="13.5">
      <c r="A132" s="60">
        <f t="shared" si="49"/>
        <v>328</v>
      </c>
      <c r="B132" s="60">
        <f t="shared" si="50"/>
        <v>272</v>
      </c>
      <c r="C132" s="61">
        <f t="shared" si="47"/>
      </c>
      <c r="D132" s="61">
        <f>IF(F132="","",IF(SUM($D$2:D131)=0,(郡市番号*1000)+1,MAX($D$2:D131)+1))</f>
      </c>
      <c r="E132" s="250">
        <f>IF('男子'!C145&lt;&gt;"",'男子'!C145,"")</f>
      </c>
      <c r="F132" s="61">
        <f>IF('男子'!D145&lt;&gt;"",'男子'!D145,"")</f>
      </c>
      <c r="G132" s="61">
        <f>IF('男子'!F145&lt;&gt;"",'男子'!F145,"")</f>
      </c>
      <c r="H132" s="61">
        <f t="shared" si="51"/>
      </c>
      <c r="I132" s="61">
        <f>IF('男子'!G145&lt;&gt;"",'男子'!G145,"")</f>
      </c>
      <c r="J132" s="61">
        <f t="shared" si="52"/>
      </c>
      <c r="K132" s="62">
        <f t="shared" si="48"/>
      </c>
      <c r="L132" s="107">
        <f>IF(F132="","",'男子'!$B$143)</f>
      </c>
      <c r="M132" s="63">
        <f t="shared" si="43"/>
      </c>
      <c r="N132" s="61">
        <f t="shared" si="53"/>
      </c>
      <c r="O132" s="237">
        <f>IF('男子'!H145&lt;&gt;"",'男子'!H145,"")</f>
      </c>
      <c r="P132" s="64">
        <f t="shared" si="54"/>
      </c>
      <c r="Q132" s="64">
        <f aca="true" t="shared" si="59" ref="Q132:Q195">IF(OR(LEN(F132)=5,LEN(F132)=0),"",WIDECHAR(LEN(F132))&amp;"文字")</f>
      </c>
      <c r="R132" s="64">
        <f aca="true" t="shared" si="60" ref="R132:R195">IF(LEN(J132)+LEN(I132)&gt;6,WIDECHAR(LEN(J132)+LEN(I132))&amp;"文字","")</f>
      </c>
      <c r="S132" s="64">
        <f t="shared" si="55"/>
      </c>
      <c r="T132" s="64">
        <f t="shared" si="56"/>
      </c>
      <c r="U132" s="65">
        <f aca="true" t="shared" si="61" ref="U132:U137">IF(OR(T132="",T132&lt;3),"","確認")</f>
      </c>
      <c r="V132" s="188">
        <f t="shared" si="57"/>
      </c>
      <c r="W132" s="194"/>
      <c r="X132" s="433"/>
      <c r="Z132" s="61">
        <f>IF(S132="","",IF(COUNTIF($S$2:S132,S132)=1,"●",""))</f>
      </c>
      <c r="AA132" s="133">
        <f t="shared" si="58"/>
      </c>
    </row>
    <row r="133" spans="1:27" s="60" customFormat="1" ht="13.5">
      <c r="A133" s="60">
        <f t="shared" si="49"/>
        <v>328</v>
      </c>
      <c r="B133" s="60">
        <f t="shared" si="50"/>
        <v>272</v>
      </c>
      <c r="C133" s="61">
        <f t="shared" si="47"/>
      </c>
      <c r="D133" s="61">
        <f>IF(F133="","",IF(SUM($D$2:D132)=0,(郡市番号*1000)+1,MAX($D$2:D132)+1))</f>
      </c>
      <c r="E133" s="250">
        <f>IF('男子'!C146&lt;&gt;"",'男子'!C146,"")</f>
      </c>
      <c r="F133" s="61">
        <f>IF('男子'!D146&lt;&gt;"",'男子'!D146,"")</f>
      </c>
      <c r="G133" s="61">
        <f>IF('男子'!F146&lt;&gt;"",'男子'!F146,"")</f>
      </c>
      <c r="H133" s="61">
        <f t="shared" si="51"/>
      </c>
      <c r="I133" s="61">
        <f>IF('男子'!G146&lt;&gt;"",'男子'!G146,"")</f>
      </c>
      <c r="J133" s="61">
        <f t="shared" si="52"/>
      </c>
      <c r="K133" s="62">
        <f t="shared" si="48"/>
      </c>
      <c r="L133" s="107">
        <f>IF(F133="","",'男子'!$B$143)</f>
      </c>
      <c r="M133" s="63">
        <f t="shared" si="43"/>
      </c>
      <c r="N133" s="61">
        <f t="shared" si="53"/>
      </c>
      <c r="O133" s="237">
        <f>IF('男子'!H146&lt;&gt;"",'男子'!H146,"")</f>
      </c>
      <c r="P133" s="64">
        <f t="shared" si="54"/>
      </c>
      <c r="Q133" s="64">
        <f t="shared" si="59"/>
      </c>
      <c r="R133" s="64">
        <f t="shared" si="60"/>
      </c>
      <c r="S133" s="64">
        <f t="shared" si="55"/>
      </c>
      <c r="T133" s="64">
        <f t="shared" si="56"/>
      </c>
      <c r="U133" s="65">
        <f t="shared" si="61"/>
      </c>
      <c r="V133" s="188">
        <f t="shared" si="57"/>
      </c>
      <c r="W133" s="194"/>
      <c r="X133" s="433"/>
      <c r="Z133" s="61">
        <f>IF(S133="","",IF(COUNTIF($S$2:S133,S133)=1,"●",""))</f>
      </c>
      <c r="AA133" s="133">
        <f t="shared" si="58"/>
      </c>
    </row>
    <row r="134" spans="1:27" s="60" customFormat="1" ht="13.5">
      <c r="A134" s="60">
        <f t="shared" si="49"/>
        <v>328</v>
      </c>
      <c r="B134" s="60">
        <f t="shared" si="50"/>
        <v>272</v>
      </c>
      <c r="C134" s="61">
        <f t="shared" si="47"/>
      </c>
      <c r="D134" s="61">
        <f>IF(F134="","",IF(SUM($D$2:D133)=0,(郡市番号*1000)+1,MAX($D$2:D133)+1))</f>
      </c>
      <c r="E134" s="250">
        <f>IF('男子'!C147&lt;&gt;"",'男子'!C147,"")</f>
      </c>
      <c r="F134" s="61">
        <f>IF('男子'!D147&lt;&gt;"",'男子'!D147,"")</f>
      </c>
      <c r="G134" s="61">
        <f>IF('男子'!F147&lt;&gt;"",'男子'!F147,"")</f>
      </c>
      <c r="H134" s="61">
        <f t="shared" si="51"/>
      </c>
      <c r="I134" s="61">
        <f>IF('男子'!G147&lt;&gt;"",'男子'!G147,"")</f>
      </c>
      <c r="J134" s="61">
        <f t="shared" si="52"/>
      </c>
      <c r="K134" s="62">
        <f t="shared" si="48"/>
      </c>
      <c r="L134" s="107">
        <f>IF(F134="","",'男子'!$B$143)</f>
      </c>
      <c r="M134" s="63">
        <f t="shared" si="43"/>
      </c>
      <c r="N134" s="61">
        <f t="shared" si="53"/>
      </c>
      <c r="O134" s="237">
        <f>IF('男子'!H147&lt;&gt;"",'男子'!H147,"")</f>
      </c>
      <c r="P134" s="64">
        <f t="shared" si="54"/>
      </c>
      <c r="Q134" s="64">
        <f t="shared" si="59"/>
      </c>
      <c r="R134" s="64">
        <f t="shared" si="60"/>
      </c>
      <c r="S134" s="64">
        <f t="shared" si="55"/>
      </c>
      <c r="T134" s="64">
        <f t="shared" si="56"/>
      </c>
      <c r="U134" s="65">
        <f t="shared" si="61"/>
      </c>
      <c r="V134" s="188">
        <f t="shared" si="57"/>
      </c>
      <c r="W134" s="194"/>
      <c r="X134" s="433"/>
      <c r="Z134" s="61">
        <f>IF(S134="","",IF(COUNTIF($S$2:S134,S134)=1,"●",""))</f>
      </c>
      <c r="AA134" s="133">
        <f t="shared" si="58"/>
      </c>
    </row>
    <row r="135" spans="1:27" s="60" customFormat="1" ht="13.5">
      <c r="A135" s="60">
        <f t="shared" si="49"/>
        <v>328</v>
      </c>
      <c r="B135" s="60">
        <f t="shared" si="50"/>
        <v>272</v>
      </c>
      <c r="C135" s="61">
        <f t="shared" si="47"/>
      </c>
      <c r="D135" s="61">
        <f>IF(F135="","",IF(SUM($D$2:D134)=0,(郡市番号*1000)+1,MAX($D$2:D134)+1))</f>
      </c>
      <c r="E135" s="250">
        <f>IF('男子'!C148&lt;&gt;"",'男子'!C148,"")</f>
      </c>
      <c r="F135" s="61">
        <f>IF('男子'!D148&lt;&gt;"",'男子'!D148,"")</f>
      </c>
      <c r="G135" s="61">
        <f>IF('男子'!F148&lt;&gt;"",'男子'!F148,"")</f>
      </c>
      <c r="H135" s="61">
        <f t="shared" si="51"/>
      </c>
      <c r="I135" s="61">
        <f>IF('男子'!G148&lt;&gt;"",'男子'!G148,"")</f>
      </c>
      <c r="J135" s="61">
        <f t="shared" si="52"/>
      </c>
      <c r="K135" s="62">
        <f t="shared" si="48"/>
      </c>
      <c r="L135" s="107">
        <f>IF(F135="","",'男子'!$B$143)</f>
      </c>
      <c r="M135" s="63">
        <f t="shared" si="43"/>
      </c>
      <c r="N135" s="61">
        <f t="shared" si="53"/>
      </c>
      <c r="O135" s="237">
        <f>IF('男子'!H148&lt;&gt;"",'男子'!H148,"")</f>
      </c>
      <c r="P135" s="64">
        <f t="shared" si="54"/>
      </c>
      <c r="Q135" s="64">
        <f t="shared" si="59"/>
      </c>
      <c r="R135" s="64">
        <f t="shared" si="60"/>
      </c>
      <c r="S135" s="64">
        <f t="shared" si="55"/>
      </c>
      <c r="T135" s="64">
        <f t="shared" si="56"/>
      </c>
      <c r="U135" s="65">
        <f t="shared" si="61"/>
      </c>
      <c r="V135" s="188">
        <f t="shared" si="57"/>
      </c>
      <c r="W135" s="194"/>
      <c r="X135" s="433"/>
      <c r="Z135" s="61">
        <f>IF(S135="","",IF(COUNTIF($S$2:S135,S135)=1,"●",""))</f>
      </c>
      <c r="AA135" s="133">
        <f t="shared" si="58"/>
      </c>
    </row>
    <row r="136" spans="1:27" s="60" customFormat="1" ht="13.5">
      <c r="A136" s="60">
        <f t="shared" si="49"/>
        <v>328</v>
      </c>
      <c r="B136" s="60">
        <f t="shared" si="50"/>
        <v>272</v>
      </c>
      <c r="C136" s="61">
        <f t="shared" si="47"/>
      </c>
      <c r="D136" s="61">
        <f>IF(F136="","",IF(SUM($D$2:D135)=0,(郡市番号*1000)+1,MAX($D$2:D135)+1))</f>
      </c>
      <c r="E136" s="250">
        <f>IF('男子'!C149&lt;&gt;"",'男子'!C149,"")</f>
      </c>
      <c r="F136" s="61">
        <f>IF('男子'!D149&lt;&gt;"",'男子'!D149,"")</f>
      </c>
      <c r="G136" s="61">
        <f>IF('男子'!F149&lt;&gt;"",'男子'!F149,"")</f>
      </c>
      <c r="H136" s="61">
        <f t="shared" si="51"/>
      </c>
      <c r="I136" s="61">
        <f>IF('男子'!G149&lt;&gt;"",'男子'!G149,"")</f>
      </c>
      <c r="J136" s="61">
        <f t="shared" si="52"/>
      </c>
      <c r="K136" s="62">
        <f t="shared" si="48"/>
      </c>
      <c r="L136" s="107">
        <f>IF(F136="","",'男子'!$B$143)</f>
      </c>
      <c r="M136" s="63">
        <f t="shared" si="43"/>
      </c>
      <c r="N136" s="61">
        <f t="shared" si="53"/>
      </c>
      <c r="O136" s="237">
        <f>IF('男子'!H149&lt;&gt;"",'男子'!H149,"")</f>
      </c>
      <c r="P136" s="64">
        <f t="shared" si="54"/>
      </c>
      <c r="Q136" s="64">
        <f t="shared" si="59"/>
      </c>
      <c r="R136" s="64">
        <f t="shared" si="60"/>
      </c>
      <c r="S136" s="64">
        <f t="shared" si="55"/>
      </c>
      <c r="T136" s="64">
        <f t="shared" si="56"/>
      </c>
      <c r="U136" s="65">
        <f t="shared" si="61"/>
      </c>
      <c r="V136" s="188">
        <f t="shared" si="57"/>
      </c>
      <c r="W136" s="194"/>
      <c r="X136" s="433"/>
      <c r="Z136" s="61">
        <f>IF(S136="","",IF(COUNTIF($S$2:S136,S136)=1,"●",""))</f>
      </c>
      <c r="AA136" s="133">
        <f t="shared" si="58"/>
      </c>
    </row>
    <row r="137" spans="1:27" s="60" customFormat="1" ht="13.5">
      <c r="A137" s="60">
        <f t="shared" si="49"/>
        <v>328</v>
      </c>
      <c r="B137" s="60">
        <f t="shared" si="50"/>
        <v>272</v>
      </c>
      <c r="C137" s="61">
        <f t="shared" si="47"/>
      </c>
      <c r="D137" s="61">
        <f>IF(F137="","",IF(SUM($D$2:D136)=0,(郡市番号*1000)+1,MAX($D$2:D136)+1))</f>
      </c>
      <c r="E137" s="250">
        <f>IF('男子'!C150&lt;&gt;"",'男子'!C150,"")</f>
      </c>
      <c r="F137" s="61">
        <f>IF('男子'!D150&lt;&gt;"",'男子'!D150,"")</f>
      </c>
      <c r="G137" s="61">
        <f>IF('男子'!F150&lt;&gt;"",'男子'!F150,"")</f>
      </c>
      <c r="H137" s="61">
        <f t="shared" si="51"/>
      </c>
      <c r="I137" s="61">
        <f>IF('男子'!G150&lt;&gt;"",'男子'!G150,"")</f>
      </c>
      <c r="J137" s="61">
        <f t="shared" si="52"/>
      </c>
      <c r="K137" s="62">
        <f t="shared" si="48"/>
      </c>
      <c r="L137" s="107">
        <f>IF(F137="","",'男子'!$B$143)</f>
      </c>
      <c r="M137" s="63">
        <f t="shared" si="43"/>
      </c>
      <c r="N137" s="61">
        <f t="shared" si="53"/>
      </c>
      <c r="O137" s="238">
        <f>IF('男子'!H150&lt;&gt;"",'男子'!H150,"")</f>
      </c>
      <c r="P137" s="64">
        <f t="shared" si="54"/>
      </c>
      <c r="Q137" s="64">
        <f t="shared" si="59"/>
      </c>
      <c r="R137" s="64">
        <f t="shared" si="60"/>
      </c>
      <c r="S137" s="64">
        <f t="shared" si="55"/>
      </c>
      <c r="T137" s="64">
        <f t="shared" si="56"/>
      </c>
      <c r="U137" s="65">
        <f t="shared" si="61"/>
      </c>
      <c r="V137" s="192">
        <f t="shared" si="57"/>
      </c>
      <c r="W137" s="195"/>
      <c r="X137" s="433"/>
      <c r="Z137" s="61">
        <f>IF(S137="","",IF(COUNTIF($S$2:S137,S137)=1,"●",""))</f>
      </c>
      <c r="AA137" s="133">
        <f t="shared" si="58"/>
      </c>
    </row>
    <row r="138" spans="1:27" s="74" customFormat="1" ht="13.5" customHeight="1">
      <c r="A138" s="74">
        <f t="shared" si="49"/>
        <v>328</v>
      </c>
      <c r="C138" s="75">
        <f>IF(F138="","",郡市名)</f>
      </c>
      <c r="D138" s="75">
        <f>IF(F138="","",IF(SUM($D$2:D137)=0,(郡市番号*1000)+1,MAX($D$2:D137)+1))</f>
      </c>
      <c r="E138" s="253">
        <f>IF('男子'!C151&lt;&gt;"",'男子'!C151,"")</f>
      </c>
      <c r="F138" s="75">
        <f>IF('男子'!E151&lt;&gt;"",'男子'!E151,"")</f>
      </c>
      <c r="G138" s="75">
        <f>IF('男子'!F151&lt;&gt;"",'男子'!F151,"")</f>
      </c>
      <c r="H138" s="75">
        <f t="shared" si="51"/>
      </c>
      <c r="I138" s="75">
        <f>IF(F138="","",IF('男子'!$G$153&lt;&gt;"",'男子'!$G$153,""))</f>
      </c>
      <c r="J138" s="75">
        <f t="shared" si="52"/>
      </c>
      <c r="K138" s="76">
        <f aca="true" t="shared" si="62" ref="K138:K161">IF(F138="","",18)</f>
      </c>
      <c r="L138" s="110">
        <f>IF(F138="","",'男子'!$B$151)</f>
      </c>
      <c r="M138" s="77">
        <f aca="true" t="shared" si="63" ref="M138:M161">IF(F138="","","RA")</f>
      </c>
      <c r="N138" s="75">
        <f t="shared" si="53"/>
      </c>
      <c r="O138" s="264">
        <f>IF('男子'!$H$153&lt;&gt;"",'男子'!$H$153,"")</f>
      </c>
      <c r="P138" s="78">
        <f t="shared" si="54"/>
      </c>
      <c r="Q138" s="78">
        <f t="shared" si="59"/>
      </c>
      <c r="R138" s="78">
        <f t="shared" si="60"/>
      </c>
      <c r="S138" s="78">
        <f t="shared" si="55"/>
      </c>
      <c r="T138" s="78">
        <f>IF(F138="","",COUNTIF($S$138:$S$185,S138))</f>
      </c>
      <c r="U138" s="59">
        <f>IF(OR(T138="",T138&lt;2),"","確認")</f>
      </c>
      <c r="V138" s="188">
        <f t="shared" si="57"/>
      </c>
      <c r="W138" s="194"/>
      <c r="X138" s="438" t="s">
        <v>62</v>
      </c>
      <c r="Z138" s="75">
        <f>IF(S138="","",IF(COUNTIF($S$2:S138,S138)=1,"●",""))</f>
      </c>
      <c r="AA138" s="136">
        <f t="shared" si="58"/>
      </c>
    </row>
    <row r="139" spans="1:27" s="79" customFormat="1" ht="13.5">
      <c r="A139" s="79">
        <f t="shared" si="49"/>
        <v>328</v>
      </c>
      <c r="C139" s="80">
        <f t="shared" si="47"/>
      </c>
      <c r="D139" s="80">
        <f>IF(F139="","",IF(SUM($D$2:D138)=0,(郡市番号*1000)+1,MAX($D$2:D138)+1))</f>
      </c>
      <c r="E139" s="254">
        <f>IF('男子'!C152&lt;&gt;"",'男子'!C152,"")</f>
      </c>
      <c r="F139" s="80">
        <f>IF('男子'!E152&lt;&gt;"",'男子'!E152,"")</f>
      </c>
      <c r="G139" s="80">
        <f>IF('男子'!F152&lt;&gt;"",'男子'!F152,"")</f>
      </c>
      <c r="H139" s="80">
        <f t="shared" si="51"/>
      </c>
      <c r="I139" s="80">
        <f>IF(F139="","",IF('男子'!$G$153&lt;&gt;"",'男子'!$G$153,""))</f>
      </c>
      <c r="J139" s="80">
        <f t="shared" si="52"/>
      </c>
      <c r="K139" s="81">
        <f t="shared" si="62"/>
      </c>
      <c r="L139" s="111">
        <f>IF(F139="","",'男子'!$B$151)</f>
      </c>
      <c r="M139" s="82">
        <f t="shared" si="63"/>
      </c>
      <c r="N139" s="80">
        <f t="shared" si="53"/>
      </c>
      <c r="O139" s="265">
        <f>IF('男子'!$H$153&lt;&gt;"",'男子'!$H$153,"")</f>
      </c>
      <c r="P139" s="83">
        <f t="shared" si="54"/>
      </c>
      <c r="Q139" s="83">
        <f t="shared" si="59"/>
      </c>
      <c r="R139" s="83">
        <f t="shared" si="60"/>
      </c>
      <c r="S139" s="83">
        <f t="shared" si="55"/>
      </c>
      <c r="T139" s="83">
        <f aca="true" t="shared" si="64" ref="T139:T185">IF(F139="","",COUNTIF($S$138:$S$185,S139))</f>
      </c>
      <c r="U139" s="65">
        <f aca="true" t="shared" si="65" ref="U139:U185">IF(OR(T139="",T139&lt;2),"","確認")</f>
      </c>
      <c r="V139" s="188">
        <f t="shared" si="57"/>
      </c>
      <c r="W139" s="194"/>
      <c r="X139" s="433"/>
      <c r="Z139" s="80">
        <f>IF(S139="","",IF(COUNTIF($S$2:S139,S139)=1,"●",""))</f>
      </c>
      <c r="AA139" s="137">
        <f t="shared" si="58"/>
      </c>
    </row>
    <row r="140" spans="1:27" s="79" customFormat="1" ht="13.5">
      <c r="A140" s="79">
        <f t="shared" si="49"/>
        <v>328</v>
      </c>
      <c r="C140" s="80">
        <f t="shared" si="47"/>
      </c>
      <c r="D140" s="80">
        <f>IF(F140="","",IF(SUM($D$2:D139)=0,(郡市番号*1000)+1,MAX($D$2:D139)+1))</f>
      </c>
      <c r="E140" s="254">
        <f>IF('男子'!C153&lt;&gt;"",'男子'!C153,"")</f>
      </c>
      <c r="F140" s="80">
        <f>IF('男子'!E153&lt;&gt;"",'男子'!E153,"")</f>
      </c>
      <c r="G140" s="80">
        <f>IF('男子'!F153&lt;&gt;"",'男子'!F153,"")</f>
      </c>
      <c r="H140" s="80">
        <f t="shared" si="51"/>
      </c>
      <c r="I140" s="80">
        <f>IF(F140="","",IF('男子'!$G$153&lt;&gt;"",'男子'!$G$153,""))</f>
      </c>
      <c r="J140" s="80">
        <f t="shared" si="52"/>
      </c>
      <c r="K140" s="81">
        <f t="shared" si="62"/>
      </c>
      <c r="L140" s="111">
        <f>IF(F140="","",'男子'!$B$151)</f>
      </c>
      <c r="M140" s="82">
        <f t="shared" si="63"/>
      </c>
      <c r="N140" s="80">
        <f t="shared" si="53"/>
      </c>
      <c r="O140" s="265">
        <f>IF('男子'!$H$153&lt;&gt;"",'男子'!$H$153,"")</f>
      </c>
      <c r="P140" s="83">
        <f t="shared" si="54"/>
      </c>
      <c r="Q140" s="83">
        <f t="shared" si="59"/>
      </c>
      <c r="R140" s="83">
        <f t="shared" si="60"/>
      </c>
      <c r="S140" s="83">
        <f t="shared" si="55"/>
      </c>
      <c r="T140" s="83">
        <f t="shared" si="64"/>
      </c>
      <c r="U140" s="65">
        <f t="shared" si="65"/>
      </c>
      <c r="V140" s="188">
        <f t="shared" si="57"/>
      </c>
      <c r="W140" s="194"/>
      <c r="X140" s="433"/>
      <c r="Z140" s="80">
        <f>IF(S140="","",IF(COUNTIF($S$2:S140,S140)=1,"●",""))</f>
      </c>
      <c r="AA140" s="137">
        <f t="shared" si="58"/>
      </c>
    </row>
    <row r="141" spans="1:27" s="79" customFormat="1" ht="13.5">
      <c r="A141" s="79">
        <f t="shared" si="49"/>
        <v>328</v>
      </c>
      <c r="C141" s="80">
        <f t="shared" si="47"/>
      </c>
      <c r="D141" s="80">
        <f>IF(F141="","",IF(SUM($D$2:D140)=0,(郡市番号*1000)+1,MAX($D$2:D140)+1))</f>
      </c>
      <c r="E141" s="254">
        <f>IF('男子'!C154&lt;&gt;"",'男子'!C154,"")</f>
      </c>
      <c r="F141" s="80">
        <f>IF('男子'!E154&lt;&gt;"",'男子'!E154,"")</f>
      </c>
      <c r="G141" s="80">
        <f>IF('男子'!F154&lt;&gt;"",'男子'!F154,"")</f>
      </c>
      <c r="H141" s="80">
        <f t="shared" si="51"/>
      </c>
      <c r="I141" s="80">
        <f>IF(F141="","",IF('男子'!$G$153&lt;&gt;"",'男子'!$G$153,""))</f>
      </c>
      <c r="J141" s="80">
        <f t="shared" si="52"/>
      </c>
      <c r="K141" s="81">
        <f t="shared" si="62"/>
      </c>
      <c r="L141" s="111">
        <f>IF(F141="","",'男子'!$B$151)</f>
      </c>
      <c r="M141" s="82">
        <f t="shared" si="63"/>
      </c>
      <c r="N141" s="80">
        <f t="shared" si="53"/>
      </c>
      <c r="O141" s="265">
        <f>IF('男子'!$H$153&lt;&gt;"",'男子'!$H$153,"")</f>
      </c>
      <c r="P141" s="83">
        <f t="shared" si="54"/>
      </c>
      <c r="Q141" s="83">
        <f t="shared" si="59"/>
      </c>
      <c r="R141" s="83">
        <f t="shared" si="60"/>
      </c>
      <c r="S141" s="83">
        <f t="shared" si="55"/>
      </c>
      <c r="T141" s="83">
        <f t="shared" si="64"/>
      </c>
      <c r="U141" s="65">
        <f t="shared" si="65"/>
      </c>
      <c r="V141" s="188">
        <f t="shared" si="57"/>
      </c>
      <c r="W141" s="194"/>
      <c r="X141" s="433"/>
      <c r="Z141" s="80">
        <f>IF(S141="","",IF(COUNTIF($S$2:S141,S141)=1,"●",""))</f>
      </c>
      <c r="AA141" s="137">
        <f t="shared" si="58"/>
      </c>
    </row>
    <row r="142" spans="1:27" s="79" customFormat="1" ht="13.5">
      <c r="A142" s="79">
        <f t="shared" si="49"/>
        <v>328</v>
      </c>
      <c r="C142" s="80">
        <f t="shared" si="47"/>
      </c>
      <c r="D142" s="80">
        <f>IF(F142="","",IF(SUM($D$2:D141)=0,(郡市番号*1000)+1,MAX($D$2:D141)+1))</f>
      </c>
      <c r="E142" s="254">
        <f>IF('男子'!C155&lt;&gt;"",'男子'!C155,"")</f>
      </c>
      <c r="F142" s="80">
        <f>IF('男子'!E155&lt;&gt;"",'男子'!E155,"")</f>
      </c>
      <c r="G142" s="80">
        <f>IF('男子'!F155&lt;&gt;"",'男子'!F155,"")</f>
      </c>
      <c r="H142" s="80">
        <f t="shared" si="51"/>
      </c>
      <c r="I142" s="80">
        <f>IF(F142="","",IF('男子'!$G$153&lt;&gt;"",'男子'!$G$153,""))</f>
      </c>
      <c r="J142" s="80">
        <f t="shared" si="52"/>
      </c>
      <c r="K142" s="81">
        <f t="shared" si="62"/>
      </c>
      <c r="L142" s="111">
        <f>IF(F142="","",'男子'!$B$151)</f>
      </c>
      <c r="M142" s="82">
        <f t="shared" si="63"/>
      </c>
      <c r="N142" s="80">
        <f t="shared" si="53"/>
      </c>
      <c r="O142" s="265">
        <f>IF('男子'!$H$153&lt;&gt;"",'男子'!$H$153,"")</f>
      </c>
      <c r="P142" s="83">
        <f t="shared" si="54"/>
      </c>
      <c r="Q142" s="83">
        <f t="shared" si="59"/>
      </c>
      <c r="R142" s="83">
        <f t="shared" si="60"/>
      </c>
      <c r="S142" s="83">
        <f t="shared" si="55"/>
      </c>
      <c r="T142" s="83">
        <f t="shared" si="64"/>
      </c>
      <c r="U142" s="65">
        <f t="shared" si="65"/>
      </c>
      <c r="V142" s="188">
        <f t="shared" si="57"/>
      </c>
      <c r="W142" s="194"/>
      <c r="X142" s="433"/>
      <c r="Z142" s="80">
        <f>IF(S142="","",IF(COUNTIF($S$2:S142,S142)=1,"●",""))</f>
      </c>
      <c r="AA142" s="137">
        <f t="shared" si="58"/>
      </c>
    </row>
    <row r="143" spans="1:27" s="84" customFormat="1" ht="13.5">
      <c r="A143" s="84">
        <f t="shared" si="49"/>
        <v>328</v>
      </c>
      <c r="C143" s="85">
        <f t="shared" si="47"/>
      </c>
      <c r="D143" s="85">
        <f>IF(F143="","",IF(SUM($D$2:D142)=0,(郡市番号*1000)+1,MAX($D$2:D142)+1))</f>
      </c>
      <c r="E143" s="255">
        <f>IF('男子'!C156&lt;&gt;"",'男子'!C156,"")</f>
      </c>
      <c r="F143" s="85">
        <f>IF('男子'!E156&lt;&gt;"",'男子'!E156,"")</f>
      </c>
      <c r="G143" s="85">
        <f>IF('男子'!F156&lt;&gt;"",'男子'!F156,"")</f>
      </c>
      <c r="H143" s="85">
        <f t="shared" si="51"/>
      </c>
      <c r="I143" s="85">
        <f>IF(F143="","",IF('男子'!$G$153&lt;&gt;"",'男子'!$G$153,""))</f>
      </c>
      <c r="J143" s="85">
        <f t="shared" si="52"/>
      </c>
      <c r="K143" s="86">
        <f t="shared" si="62"/>
      </c>
      <c r="L143" s="112">
        <f>IF(F143="","",'男子'!$B$151)</f>
      </c>
      <c r="M143" s="87">
        <f t="shared" si="63"/>
      </c>
      <c r="N143" s="85">
        <f t="shared" si="53"/>
      </c>
      <c r="O143" s="266">
        <f>IF('男子'!$H$153&lt;&gt;"",'男子'!$H$153,"")</f>
      </c>
      <c r="P143" s="88">
        <f t="shared" si="54"/>
      </c>
      <c r="Q143" s="88">
        <f t="shared" si="59"/>
      </c>
      <c r="R143" s="88">
        <f t="shared" si="60"/>
      </c>
      <c r="S143" s="88">
        <f t="shared" si="55"/>
      </c>
      <c r="T143" s="88">
        <f t="shared" si="64"/>
      </c>
      <c r="U143" s="71">
        <f t="shared" si="65"/>
      </c>
      <c r="V143" s="189">
        <f t="shared" si="57"/>
      </c>
      <c r="W143" s="195"/>
      <c r="X143" s="433"/>
      <c r="Z143" s="85">
        <f>IF(S143="","",IF(COUNTIF($S$2:S143,S143)=1,"●",""))</f>
      </c>
      <c r="AA143" s="138">
        <f t="shared" si="58"/>
      </c>
    </row>
    <row r="144" spans="1:27" s="74" customFormat="1" ht="13.5">
      <c r="A144" s="74">
        <f t="shared" si="49"/>
        <v>328</v>
      </c>
      <c r="C144" s="75">
        <f t="shared" si="47"/>
      </c>
      <c r="D144" s="75">
        <f>IF(F144="","",IF(SUM($D$2:D143)=0,(郡市番号*1000)+1,MAX($D$2:D143)+1))</f>
      </c>
      <c r="E144" s="253">
        <f>IF('男子'!I151&lt;&gt;"",'男子'!I151,"")</f>
      </c>
      <c r="F144" s="75">
        <f>IF('男子'!K151&lt;&gt;"",'男子'!K151,"")</f>
      </c>
      <c r="G144" s="75">
        <f>IF('男子'!L151&lt;&gt;"",'男子'!L151,"")</f>
      </c>
      <c r="H144" s="75">
        <f t="shared" si="51"/>
      </c>
      <c r="I144" s="75">
        <f>IF(F144="","",IF('男子'!$M$153&lt;&gt;"",'男子'!$M$153,""))</f>
      </c>
      <c r="J144" s="75">
        <f t="shared" si="52"/>
      </c>
      <c r="K144" s="76">
        <f t="shared" si="62"/>
      </c>
      <c r="L144" s="110">
        <f>IF(F144="","",'男子'!$B$151)</f>
      </c>
      <c r="M144" s="77">
        <f t="shared" si="63"/>
      </c>
      <c r="N144" s="75">
        <f t="shared" si="53"/>
      </c>
      <c r="O144" s="264">
        <f>IF('男子'!$N$153&lt;&gt;"",'男子'!$N$153,"")</f>
      </c>
      <c r="P144" s="78">
        <f t="shared" si="54"/>
      </c>
      <c r="Q144" s="78">
        <f t="shared" si="59"/>
      </c>
      <c r="R144" s="78">
        <f t="shared" si="60"/>
      </c>
      <c r="S144" s="78">
        <f t="shared" si="55"/>
      </c>
      <c r="T144" s="78">
        <f t="shared" si="64"/>
      </c>
      <c r="U144" s="59">
        <f t="shared" si="65"/>
      </c>
      <c r="V144" s="188">
        <f t="shared" si="57"/>
      </c>
      <c r="W144" s="194"/>
      <c r="X144" s="433"/>
      <c r="Z144" s="75">
        <f>IF(S144="","",IF(COUNTIF($S$2:S144,S144)=1,"●",""))</f>
      </c>
      <c r="AA144" s="136">
        <f t="shared" si="58"/>
      </c>
    </row>
    <row r="145" spans="1:27" s="79" customFormat="1" ht="13.5">
      <c r="A145" s="79">
        <f t="shared" si="49"/>
        <v>328</v>
      </c>
      <c r="C145" s="80">
        <f t="shared" si="47"/>
      </c>
      <c r="D145" s="80">
        <f>IF(F145="","",IF(SUM($D$2:D144)=0,(郡市番号*1000)+1,MAX($D$2:D144)+1))</f>
      </c>
      <c r="E145" s="254">
        <f>IF('男子'!I152&lt;&gt;"",'男子'!I152,"")</f>
      </c>
      <c r="F145" s="80">
        <f>IF('男子'!K152&lt;&gt;"",'男子'!K152,"")</f>
      </c>
      <c r="G145" s="80">
        <f>IF('男子'!L152&lt;&gt;"",'男子'!L152,"")</f>
      </c>
      <c r="H145" s="80">
        <f t="shared" si="51"/>
      </c>
      <c r="I145" s="80">
        <f>IF(F145="","",IF('男子'!$M$153&lt;&gt;"",'男子'!$M$153,""))</f>
      </c>
      <c r="J145" s="80">
        <f t="shared" si="52"/>
      </c>
      <c r="K145" s="81">
        <f t="shared" si="62"/>
      </c>
      <c r="L145" s="111">
        <f>IF(F145="","",'男子'!$B$151)</f>
      </c>
      <c r="M145" s="82">
        <f t="shared" si="63"/>
      </c>
      <c r="N145" s="80">
        <f t="shared" si="53"/>
      </c>
      <c r="O145" s="265">
        <f>IF('男子'!$N$153&lt;&gt;"",'男子'!$N$153,"")</f>
      </c>
      <c r="P145" s="83">
        <f t="shared" si="54"/>
      </c>
      <c r="Q145" s="83">
        <f t="shared" si="59"/>
      </c>
      <c r="R145" s="83">
        <f t="shared" si="60"/>
      </c>
      <c r="S145" s="83">
        <f t="shared" si="55"/>
      </c>
      <c r="T145" s="83">
        <f t="shared" si="64"/>
      </c>
      <c r="U145" s="65">
        <f t="shared" si="65"/>
      </c>
      <c r="V145" s="188">
        <f t="shared" si="57"/>
      </c>
      <c r="W145" s="194"/>
      <c r="X145" s="433"/>
      <c r="Z145" s="80">
        <f>IF(S145="","",IF(COUNTIF($S$2:S145,S145)=1,"●",""))</f>
      </c>
      <c r="AA145" s="137">
        <f t="shared" si="58"/>
      </c>
    </row>
    <row r="146" spans="1:27" s="79" customFormat="1" ht="13.5">
      <c r="A146" s="79">
        <f t="shared" si="49"/>
        <v>328</v>
      </c>
      <c r="C146" s="80">
        <f t="shared" si="47"/>
      </c>
      <c r="D146" s="80">
        <f>IF(F146="","",IF(SUM($D$2:D145)=0,(郡市番号*1000)+1,MAX($D$2:D145)+1))</f>
      </c>
      <c r="E146" s="254">
        <f>IF('男子'!I153&lt;&gt;"",'男子'!I153,"")</f>
      </c>
      <c r="F146" s="80">
        <f>IF('男子'!K153&lt;&gt;"",'男子'!K153,"")</f>
      </c>
      <c r="G146" s="80">
        <f>IF('男子'!L153&lt;&gt;"",'男子'!L153,"")</f>
      </c>
      <c r="H146" s="80">
        <f t="shared" si="51"/>
      </c>
      <c r="I146" s="80">
        <f>IF(F146="","",IF('男子'!$M$153&lt;&gt;"",'男子'!$M$153,""))</f>
      </c>
      <c r="J146" s="80">
        <f t="shared" si="52"/>
      </c>
      <c r="K146" s="81">
        <f t="shared" si="62"/>
      </c>
      <c r="L146" s="111">
        <f>IF(F146="","",'男子'!$B$151)</f>
      </c>
      <c r="M146" s="82">
        <f t="shared" si="63"/>
      </c>
      <c r="N146" s="80">
        <f t="shared" si="53"/>
      </c>
      <c r="O146" s="265">
        <f>IF('男子'!$N$153&lt;&gt;"",'男子'!$N$153,"")</f>
      </c>
      <c r="P146" s="83">
        <f t="shared" si="54"/>
      </c>
      <c r="Q146" s="83">
        <f t="shared" si="59"/>
      </c>
      <c r="R146" s="83">
        <f t="shared" si="60"/>
      </c>
      <c r="S146" s="83">
        <f t="shared" si="55"/>
      </c>
      <c r="T146" s="83">
        <f t="shared" si="64"/>
      </c>
      <c r="U146" s="65">
        <f t="shared" si="65"/>
      </c>
      <c r="V146" s="188">
        <f t="shared" si="57"/>
      </c>
      <c r="W146" s="194"/>
      <c r="X146" s="433"/>
      <c r="Z146" s="80">
        <f>IF(S146="","",IF(COUNTIF($S$2:S146,S146)=1,"●",""))</f>
      </c>
      <c r="AA146" s="137">
        <f t="shared" si="58"/>
      </c>
    </row>
    <row r="147" spans="1:27" s="79" customFormat="1" ht="13.5">
      <c r="A147" s="79">
        <f t="shared" si="49"/>
        <v>328</v>
      </c>
      <c r="C147" s="80">
        <f t="shared" si="47"/>
      </c>
      <c r="D147" s="80">
        <f>IF(F147="","",IF(SUM($D$2:D146)=0,(郡市番号*1000)+1,MAX($D$2:D146)+1))</f>
      </c>
      <c r="E147" s="254">
        <f>IF('男子'!I154&lt;&gt;"",'男子'!I154,"")</f>
      </c>
      <c r="F147" s="80">
        <f>IF('男子'!K154&lt;&gt;"",'男子'!K154,"")</f>
      </c>
      <c r="G147" s="80">
        <f>IF('男子'!L154&lt;&gt;"",'男子'!L154,"")</f>
      </c>
      <c r="H147" s="80">
        <f t="shared" si="51"/>
      </c>
      <c r="I147" s="80">
        <f>IF(F147="","",IF('男子'!$M$153&lt;&gt;"",'男子'!$M$153,""))</f>
      </c>
      <c r="J147" s="80">
        <f t="shared" si="52"/>
      </c>
      <c r="K147" s="81">
        <f t="shared" si="62"/>
      </c>
      <c r="L147" s="111">
        <f>IF(F147="","",'男子'!$B$151)</f>
      </c>
      <c r="M147" s="82">
        <f t="shared" si="63"/>
      </c>
      <c r="N147" s="80">
        <f t="shared" si="53"/>
      </c>
      <c r="O147" s="265">
        <f>IF('男子'!$N$153&lt;&gt;"",'男子'!$N$153,"")</f>
      </c>
      <c r="P147" s="83">
        <f t="shared" si="54"/>
      </c>
      <c r="Q147" s="83">
        <f t="shared" si="59"/>
      </c>
      <c r="R147" s="83">
        <f t="shared" si="60"/>
      </c>
      <c r="S147" s="83">
        <f t="shared" si="55"/>
      </c>
      <c r="T147" s="83">
        <f t="shared" si="64"/>
      </c>
      <c r="U147" s="65">
        <f t="shared" si="65"/>
      </c>
      <c r="V147" s="188">
        <f t="shared" si="57"/>
      </c>
      <c r="W147" s="194"/>
      <c r="X147" s="433"/>
      <c r="Z147" s="80">
        <f>IF(S147="","",IF(COUNTIF($S$2:S147,S147)=1,"●",""))</f>
      </c>
      <c r="AA147" s="137">
        <f t="shared" si="58"/>
      </c>
    </row>
    <row r="148" spans="1:27" s="79" customFormat="1" ht="13.5">
      <c r="A148" s="79">
        <f t="shared" si="49"/>
        <v>328</v>
      </c>
      <c r="C148" s="80">
        <f t="shared" si="47"/>
      </c>
      <c r="D148" s="80">
        <f>IF(F148="","",IF(SUM($D$2:D147)=0,(郡市番号*1000)+1,MAX($D$2:D147)+1))</f>
      </c>
      <c r="E148" s="254">
        <f>IF('男子'!I155&lt;&gt;"",'男子'!I155,"")</f>
      </c>
      <c r="F148" s="80">
        <f>IF('男子'!K155&lt;&gt;"",'男子'!K155,"")</f>
      </c>
      <c r="G148" s="80">
        <f>IF('男子'!L155&lt;&gt;"",'男子'!L155,"")</f>
      </c>
      <c r="H148" s="80">
        <f t="shared" si="51"/>
      </c>
      <c r="I148" s="80">
        <f>IF(F148="","",IF('男子'!$M$153&lt;&gt;"",'男子'!$M$153,""))</f>
      </c>
      <c r="J148" s="80">
        <f t="shared" si="52"/>
      </c>
      <c r="K148" s="81">
        <f t="shared" si="62"/>
      </c>
      <c r="L148" s="111">
        <f>IF(F148="","",'男子'!$B$151)</f>
      </c>
      <c r="M148" s="82">
        <f t="shared" si="63"/>
      </c>
      <c r="N148" s="80">
        <f t="shared" si="53"/>
      </c>
      <c r="O148" s="265">
        <f>IF('男子'!$N$153&lt;&gt;"",'男子'!$N$153,"")</f>
      </c>
      <c r="P148" s="83">
        <f t="shared" si="54"/>
      </c>
      <c r="Q148" s="83">
        <f t="shared" si="59"/>
      </c>
      <c r="R148" s="83">
        <f t="shared" si="60"/>
      </c>
      <c r="S148" s="83">
        <f t="shared" si="55"/>
      </c>
      <c r="T148" s="83">
        <f t="shared" si="64"/>
      </c>
      <c r="U148" s="65">
        <f t="shared" si="65"/>
      </c>
      <c r="V148" s="188">
        <f t="shared" si="57"/>
      </c>
      <c r="W148" s="194"/>
      <c r="X148" s="433"/>
      <c r="Z148" s="80">
        <f>IF(S148="","",IF(COUNTIF($S$2:S148,S148)=1,"●",""))</f>
      </c>
      <c r="AA148" s="137">
        <f t="shared" si="58"/>
      </c>
    </row>
    <row r="149" spans="1:27" s="84" customFormat="1" ht="13.5">
      <c r="A149" s="84">
        <f t="shared" si="49"/>
        <v>328</v>
      </c>
      <c r="C149" s="85">
        <f t="shared" si="47"/>
      </c>
      <c r="D149" s="85">
        <f>IF(F149="","",IF(SUM($D$2:D148)=0,(郡市番号*1000)+1,MAX($D$2:D148)+1))</f>
      </c>
      <c r="E149" s="255">
        <f>IF('男子'!I156&lt;&gt;"",'男子'!I156,"")</f>
      </c>
      <c r="F149" s="85">
        <f>IF('男子'!K156&lt;&gt;"",'男子'!K156,"")</f>
      </c>
      <c r="G149" s="85">
        <f>IF('男子'!L156&lt;&gt;"",'男子'!L156,"")</f>
      </c>
      <c r="H149" s="85">
        <f t="shared" si="51"/>
      </c>
      <c r="I149" s="85">
        <f>IF(F149="","",IF('男子'!$M$153&lt;&gt;"",'男子'!$M$153,""))</f>
      </c>
      <c r="J149" s="85">
        <f t="shared" si="52"/>
      </c>
      <c r="K149" s="86">
        <f t="shared" si="62"/>
      </c>
      <c r="L149" s="112">
        <f>IF(F149="","",'男子'!$B$151)</f>
      </c>
      <c r="M149" s="87">
        <f t="shared" si="63"/>
      </c>
      <c r="N149" s="85">
        <f t="shared" si="53"/>
      </c>
      <c r="O149" s="266">
        <f>IF('男子'!$N$153&lt;&gt;"",'男子'!$N$153,"")</f>
      </c>
      <c r="P149" s="88">
        <f t="shared" si="54"/>
      </c>
      <c r="Q149" s="88">
        <f t="shared" si="59"/>
      </c>
      <c r="R149" s="88">
        <f t="shared" si="60"/>
      </c>
      <c r="S149" s="88">
        <f t="shared" si="55"/>
      </c>
      <c r="T149" s="88">
        <f t="shared" si="64"/>
      </c>
      <c r="U149" s="71">
        <f t="shared" si="65"/>
      </c>
      <c r="V149" s="189">
        <f t="shared" si="57"/>
      </c>
      <c r="W149" s="195"/>
      <c r="X149" s="433"/>
      <c r="Z149" s="85">
        <f>IF(S149="","",IF(COUNTIF($S$2:S149,S149)=1,"●",""))</f>
      </c>
      <c r="AA149" s="138">
        <f t="shared" si="58"/>
      </c>
    </row>
    <row r="150" spans="1:27" s="74" customFormat="1" ht="13.5">
      <c r="A150" s="74">
        <f t="shared" si="49"/>
        <v>328</v>
      </c>
      <c r="C150" s="75">
        <f t="shared" si="47"/>
      </c>
      <c r="D150" s="75">
        <f>IF(F150="","",IF(SUM($D$2:D149)=0,(郡市番号*1000)+1,MAX($D$2:D149)+1))</f>
      </c>
      <c r="E150" s="253">
        <f>IF('男子'!C157&lt;&gt;"",'男子'!C157,"")</f>
      </c>
      <c r="F150" s="75">
        <f>IF('男子'!E157&lt;&gt;"",'男子'!E157,"")</f>
      </c>
      <c r="G150" s="75">
        <f>IF('男子'!F157&lt;&gt;"",'男子'!F157,"")</f>
      </c>
      <c r="H150" s="75">
        <f t="shared" si="51"/>
      </c>
      <c r="I150" s="75">
        <f>IF(F150="","",IF('男子'!$G$159&lt;&gt;"",'男子'!$G$159,""))</f>
      </c>
      <c r="J150" s="75">
        <f t="shared" si="52"/>
      </c>
      <c r="K150" s="76">
        <f t="shared" si="62"/>
      </c>
      <c r="L150" s="110">
        <f>IF(F150="","",'男子'!$B$151)</f>
      </c>
      <c r="M150" s="77">
        <f t="shared" si="63"/>
      </c>
      <c r="N150" s="75">
        <f t="shared" si="53"/>
      </c>
      <c r="O150" s="264">
        <f>IF('男子'!$H$159&lt;&gt;"",'男子'!$H$159,"")</f>
      </c>
      <c r="P150" s="78">
        <f t="shared" si="54"/>
      </c>
      <c r="Q150" s="78">
        <f t="shared" si="59"/>
      </c>
      <c r="R150" s="78">
        <f t="shared" si="60"/>
      </c>
      <c r="S150" s="78">
        <f t="shared" si="55"/>
      </c>
      <c r="T150" s="78">
        <f t="shared" si="64"/>
      </c>
      <c r="U150" s="59">
        <f t="shared" si="65"/>
      </c>
      <c r="V150" s="188">
        <f t="shared" si="57"/>
      </c>
      <c r="W150" s="194"/>
      <c r="X150" s="433"/>
      <c r="Z150" s="75">
        <f>IF(S150="","",IF(COUNTIF($S$2:S150,S150)=1,"●",""))</f>
      </c>
      <c r="AA150" s="136">
        <f t="shared" si="58"/>
      </c>
    </row>
    <row r="151" spans="1:27" s="79" customFormat="1" ht="13.5">
      <c r="A151" s="79">
        <f t="shared" si="49"/>
        <v>328</v>
      </c>
      <c r="C151" s="80">
        <f t="shared" si="47"/>
      </c>
      <c r="D151" s="80">
        <f>IF(F151="","",IF(SUM($D$2:D150)=0,(郡市番号*1000)+1,MAX($D$2:D150)+1))</f>
      </c>
      <c r="E151" s="254">
        <f>IF('男子'!C158&lt;&gt;"",'男子'!C158,"")</f>
      </c>
      <c r="F151" s="80">
        <f>IF('男子'!E158&lt;&gt;"",'男子'!E158,"")</f>
      </c>
      <c r="G151" s="80">
        <f>IF('男子'!F158&lt;&gt;"",'男子'!F158,"")</f>
      </c>
      <c r="H151" s="80">
        <f t="shared" si="51"/>
      </c>
      <c r="I151" s="80">
        <f>IF(F151="","",IF('男子'!$G$159&lt;&gt;"",'男子'!$G$159,""))</f>
      </c>
      <c r="J151" s="80">
        <f t="shared" si="52"/>
      </c>
      <c r="K151" s="81">
        <f t="shared" si="62"/>
      </c>
      <c r="L151" s="111">
        <f>IF(F151="","",'男子'!$B$151)</f>
      </c>
      <c r="M151" s="82">
        <f t="shared" si="63"/>
      </c>
      <c r="N151" s="80">
        <f t="shared" si="53"/>
      </c>
      <c r="O151" s="265">
        <f>IF('男子'!$H$159&lt;&gt;"",'男子'!$H$159,"")</f>
      </c>
      <c r="P151" s="83">
        <f t="shared" si="54"/>
      </c>
      <c r="Q151" s="83">
        <f t="shared" si="59"/>
      </c>
      <c r="R151" s="83">
        <f t="shared" si="60"/>
      </c>
      <c r="S151" s="83">
        <f t="shared" si="55"/>
      </c>
      <c r="T151" s="83">
        <f t="shared" si="64"/>
      </c>
      <c r="U151" s="65">
        <f t="shared" si="65"/>
      </c>
      <c r="V151" s="188">
        <f t="shared" si="57"/>
      </c>
      <c r="W151" s="194"/>
      <c r="X151" s="433"/>
      <c r="Z151" s="80">
        <f>IF(S151="","",IF(COUNTIF($S$2:S151,S151)=1,"●",""))</f>
      </c>
      <c r="AA151" s="137">
        <f t="shared" si="58"/>
      </c>
    </row>
    <row r="152" spans="1:27" s="79" customFormat="1" ht="13.5">
      <c r="A152" s="79">
        <f t="shared" si="49"/>
        <v>328</v>
      </c>
      <c r="C152" s="80">
        <f t="shared" si="47"/>
      </c>
      <c r="D152" s="80">
        <f>IF(F152="","",IF(SUM($D$2:D151)=0,(郡市番号*1000)+1,MAX($D$2:D151)+1))</f>
      </c>
      <c r="E152" s="254">
        <f>IF('男子'!C159&lt;&gt;"",'男子'!C159,"")</f>
      </c>
      <c r="F152" s="80">
        <f>IF('男子'!E159&lt;&gt;"",'男子'!E159,"")</f>
      </c>
      <c r="G152" s="80">
        <f>IF('男子'!F159&lt;&gt;"",'男子'!F159,"")</f>
      </c>
      <c r="H152" s="80">
        <f t="shared" si="51"/>
      </c>
      <c r="I152" s="80">
        <f>IF(F152="","",IF('男子'!$G$159&lt;&gt;"",'男子'!$G$159,""))</f>
      </c>
      <c r="J152" s="80">
        <f t="shared" si="52"/>
      </c>
      <c r="K152" s="81">
        <f t="shared" si="62"/>
      </c>
      <c r="L152" s="111">
        <f>IF(F152="","",'男子'!$B$151)</f>
      </c>
      <c r="M152" s="82">
        <f t="shared" si="63"/>
      </c>
      <c r="N152" s="80">
        <f t="shared" si="53"/>
      </c>
      <c r="O152" s="265">
        <f>IF('男子'!$H$159&lt;&gt;"",'男子'!$H$159,"")</f>
      </c>
      <c r="P152" s="83">
        <f t="shared" si="54"/>
      </c>
      <c r="Q152" s="83">
        <f t="shared" si="59"/>
      </c>
      <c r="R152" s="83">
        <f t="shared" si="60"/>
      </c>
      <c r="S152" s="83">
        <f t="shared" si="55"/>
      </c>
      <c r="T152" s="83">
        <f t="shared" si="64"/>
      </c>
      <c r="U152" s="65">
        <f t="shared" si="65"/>
      </c>
      <c r="V152" s="188">
        <f t="shared" si="57"/>
      </c>
      <c r="W152" s="194"/>
      <c r="X152" s="433"/>
      <c r="Z152" s="80">
        <f>IF(S152="","",IF(COUNTIF($S$2:S152,S152)=1,"●",""))</f>
      </c>
      <c r="AA152" s="137">
        <f t="shared" si="58"/>
      </c>
    </row>
    <row r="153" spans="1:27" s="79" customFormat="1" ht="13.5">
      <c r="A153" s="79">
        <f t="shared" si="49"/>
        <v>328</v>
      </c>
      <c r="C153" s="80">
        <f t="shared" si="47"/>
      </c>
      <c r="D153" s="80">
        <f>IF(F153="","",IF(SUM($D$2:D152)=0,(郡市番号*1000)+1,MAX($D$2:D152)+1))</f>
      </c>
      <c r="E153" s="254">
        <f>IF('男子'!C160&lt;&gt;"",'男子'!C160,"")</f>
      </c>
      <c r="F153" s="80">
        <f>IF('男子'!E160&lt;&gt;"",'男子'!E160,"")</f>
      </c>
      <c r="G153" s="80">
        <f>IF('男子'!F160&lt;&gt;"",'男子'!F160,"")</f>
      </c>
      <c r="H153" s="80">
        <f t="shared" si="51"/>
      </c>
      <c r="I153" s="80">
        <f>IF(F153="","",IF('男子'!$G$159&lt;&gt;"",'男子'!$G$159,""))</f>
      </c>
      <c r="J153" s="80">
        <f t="shared" si="52"/>
      </c>
      <c r="K153" s="81">
        <f t="shared" si="62"/>
      </c>
      <c r="L153" s="111">
        <f>IF(F153="","",'男子'!$B$151)</f>
      </c>
      <c r="M153" s="82">
        <f t="shared" si="63"/>
      </c>
      <c r="N153" s="80">
        <f t="shared" si="53"/>
      </c>
      <c r="O153" s="265">
        <f>IF('男子'!$H$159&lt;&gt;"",'男子'!$H$159,"")</f>
      </c>
      <c r="P153" s="83">
        <f t="shared" si="54"/>
      </c>
      <c r="Q153" s="83">
        <f t="shared" si="59"/>
      </c>
      <c r="R153" s="83">
        <f t="shared" si="60"/>
      </c>
      <c r="S153" s="83">
        <f t="shared" si="55"/>
      </c>
      <c r="T153" s="83">
        <f t="shared" si="64"/>
      </c>
      <c r="U153" s="65">
        <f t="shared" si="65"/>
      </c>
      <c r="V153" s="188">
        <f t="shared" si="57"/>
      </c>
      <c r="W153" s="194"/>
      <c r="X153" s="433"/>
      <c r="Z153" s="80">
        <f>IF(S153="","",IF(COUNTIF($S$2:S153,S153)=1,"●",""))</f>
      </c>
      <c r="AA153" s="137">
        <f t="shared" si="58"/>
      </c>
    </row>
    <row r="154" spans="1:27" s="79" customFormat="1" ht="13.5">
      <c r="A154" s="79">
        <f t="shared" si="49"/>
        <v>328</v>
      </c>
      <c r="C154" s="80">
        <f t="shared" si="47"/>
      </c>
      <c r="D154" s="80">
        <f>IF(F154="","",IF(SUM($D$2:D153)=0,(郡市番号*1000)+1,MAX($D$2:D153)+1))</f>
      </c>
      <c r="E154" s="254">
        <f>IF('男子'!C161&lt;&gt;"",'男子'!C161,"")</f>
      </c>
      <c r="F154" s="80">
        <f>IF('男子'!E161&lt;&gt;"",'男子'!E161,"")</f>
      </c>
      <c r="G154" s="80">
        <f>IF('男子'!F161&lt;&gt;"",'男子'!F161,"")</f>
      </c>
      <c r="H154" s="80">
        <f t="shared" si="51"/>
      </c>
      <c r="I154" s="80">
        <f>IF(F154="","",IF('男子'!$G$159&lt;&gt;"",'男子'!$G$159,""))</f>
      </c>
      <c r="J154" s="80">
        <f t="shared" si="52"/>
      </c>
      <c r="K154" s="81">
        <f t="shared" si="62"/>
      </c>
      <c r="L154" s="111">
        <f>IF(F154="","",'男子'!$B$151)</f>
      </c>
      <c r="M154" s="82">
        <f t="shared" si="63"/>
      </c>
      <c r="N154" s="80">
        <f t="shared" si="53"/>
      </c>
      <c r="O154" s="265">
        <f>IF('男子'!$H$159&lt;&gt;"",'男子'!$H$159,"")</f>
      </c>
      <c r="P154" s="83">
        <f t="shared" si="54"/>
      </c>
      <c r="Q154" s="83">
        <f t="shared" si="59"/>
      </c>
      <c r="R154" s="83">
        <f t="shared" si="60"/>
      </c>
      <c r="S154" s="83">
        <f t="shared" si="55"/>
      </c>
      <c r="T154" s="83">
        <f t="shared" si="64"/>
      </c>
      <c r="U154" s="65">
        <f t="shared" si="65"/>
      </c>
      <c r="V154" s="188">
        <f t="shared" si="57"/>
      </c>
      <c r="W154" s="194"/>
      <c r="X154" s="433"/>
      <c r="Z154" s="80">
        <f>IF(S154="","",IF(COUNTIF($S$2:S154,S154)=1,"●",""))</f>
      </c>
      <c r="AA154" s="137">
        <f t="shared" si="58"/>
      </c>
    </row>
    <row r="155" spans="1:27" s="84" customFormat="1" ht="13.5">
      <c r="A155" s="84">
        <f t="shared" si="49"/>
        <v>328</v>
      </c>
      <c r="C155" s="85">
        <f t="shared" si="47"/>
      </c>
      <c r="D155" s="85">
        <f>IF(F155="","",IF(SUM($D$2:D154)=0,(郡市番号*1000)+1,MAX($D$2:D154)+1))</f>
      </c>
      <c r="E155" s="255">
        <f>IF('男子'!C162&lt;&gt;"",'男子'!C162,"")</f>
      </c>
      <c r="F155" s="85">
        <f>IF('男子'!E162&lt;&gt;"",'男子'!E162,"")</f>
      </c>
      <c r="G155" s="85">
        <f>IF('男子'!F162&lt;&gt;"",'男子'!F162,"")</f>
      </c>
      <c r="H155" s="85">
        <f t="shared" si="51"/>
      </c>
      <c r="I155" s="85">
        <f>IF(F155="","",IF('男子'!$G$159&lt;&gt;"",'男子'!$G$159,""))</f>
      </c>
      <c r="J155" s="85">
        <f t="shared" si="52"/>
      </c>
      <c r="K155" s="86">
        <f t="shared" si="62"/>
      </c>
      <c r="L155" s="112">
        <f>IF(F155="","",'男子'!$B$151)</f>
      </c>
      <c r="M155" s="87">
        <f t="shared" si="63"/>
      </c>
      <c r="N155" s="85">
        <f t="shared" si="53"/>
      </c>
      <c r="O155" s="266">
        <f>IF('男子'!$H$159&lt;&gt;"",'男子'!$H$159,"")</f>
      </c>
      <c r="P155" s="88">
        <f t="shared" si="54"/>
      </c>
      <c r="Q155" s="88">
        <f t="shared" si="59"/>
      </c>
      <c r="R155" s="88">
        <f t="shared" si="60"/>
      </c>
      <c r="S155" s="88">
        <f t="shared" si="55"/>
      </c>
      <c r="T155" s="88">
        <f t="shared" si="64"/>
      </c>
      <c r="U155" s="71">
        <f t="shared" si="65"/>
      </c>
      <c r="V155" s="189">
        <f t="shared" si="57"/>
      </c>
      <c r="W155" s="195"/>
      <c r="X155" s="433"/>
      <c r="Z155" s="85">
        <f>IF(S155="","",IF(COUNTIF($S$2:S155,S155)=1,"●",""))</f>
      </c>
      <c r="AA155" s="138">
        <f t="shared" si="58"/>
      </c>
    </row>
    <row r="156" spans="1:27" s="74" customFormat="1" ht="13.5">
      <c r="A156" s="74">
        <f t="shared" si="49"/>
        <v>328</v>
      </c>
      <c r="C156" s="75">
        <f t="shared" si="47"/>
      </c>
      <c r="D156" s="75">
        <f>IF(F156="","",IF(SUM($D$2:D155)=0,(郡市番号*1000)+1,MAX($D$2:D155)+1))</f>
      </c>
      <c r="E156" s="253">
        <f>IF('男子'!I157&lt;&gt;"",'男子'!I157,"")</f>
      </c>
      <c r="F156" s="75">
        <f>IF('男子'!K157&lt;&gt;"",'男子'!K157,"")</f>
      </c>
      <c r="G156" s="75">
        <f>IF('男子'!L157&lt;&gt;"",'男子'!L157,"")</f>
      </c>
      <c r="H156" s="75">
        <f t="shared" si="51"/>
      </c>
      <c r="I156" s="75">
        <f>IF(F156="","",IF('男子'!$M$159&lt;&gt;"",'男子'!$M$159,""))</f>
      </c>
      <c r="J156" s="75">
        <f t="shared" si="52"/>
      </c>
      <c r="K156" s="76">
        <f t="shared" si="62"/>
      </c>
      <c r="L156" s="110">
        <f>IF(F156="","",'男子'!$B$151)</f>
      </c>
      <c r="M156" s="77">
        <f t="shared" si="63"/>
      </c>
      <c r="N156" s="75">
        <f t="shared" si="53"/>
      </c>
      <c r="O156" s="264">
        <f>IF('男子'!$N$159&lt;&gt;"",'男子'!$N$159,"")</f>
      </c>
      <c r="P156" s="78">
        <f t="shared" si="54"/>
      </c>
      <c r="Q156" s="78">
        <f t="shared" si="59"/>
      </c>
      <c r="R156" s="78">
        <f t="shared" si="60"/>
      </c>
      <c r="S156" s="78">
        <f t="shared" si="55"/>
      </c>
      <c r="T156" s="78">
        <f t="shared" si="64"/>
      </c>
      <c r="U156" s="59">
        <f t="shared" si="65"/>
      </c>
      <c r="V156" s="188">
        <f t="shared" si="57"/>
      </c>
      <c r="W156" s="194"/>
      <c r="X156" s="433"/>
      <c r="Z156" s="75">
        <f>IF(S156="","",IF(COUNTIF($S$2:S156,S156)=1,"●",""))</f>
      </c>
      <c r="AA156" s="136">
        <f t="shared" si="58"/>
      </c>
    </row>
    <row r="157" spans="1:27" s="79" customFormat="1" ht="13.5">
      <c r="A157" s="79">
        <f t="shared" si="49"/>
        <v>328</v>
      </c>
      <c r="C157" s="80">
        <f t="shared" si="47"/>
      </c>
      <c r="D157" s="80">
        <f>IF(F157="","",IF(SUM($D$2:D156)=0,(郡市番号*1000)+1,MAX($D$2:D156)+1))</f>
      </c>
      <c r="E157" s="254">
        <f>IF('男子'!I158&lt;&gt;"",'男子'!I158,"")</f>
      </c>
      <c r="F157" s="80">
        <f>IF('男子'!K158&lt;&gt;"",'男子'!K158,"")</f>
      </c>
      <c r="G157" s="80">
        <f>IF('男子'!L158&lt;&gt;"",'男子'!L158,"")</f>
      </c>
      <c r="H157" s="80">
        <f t="shared" si="51"/>
      </c>
      <c r="I157" s="80">
        <f>IF(F157="","",IF('男子'!$M$159&lt;&gt;"",'男子'!$M$159,""))</f>
      </c>
      <c r="J157" s="80">
        <f t="shared" si="52"/>
      </c>
      <c r="K157" s="81">
        <f t="shared" si="62"/>
      </c>
      <c r="L157" s="111">
        <f>IF(F157="","",'男子'!$B$151)</f>
      </c>
      <c r="M157" s="82">
        <f t="shared" si="63"/>
      </c>
      <c r="N157" s="80">
        <f t="shared" si="53"/>
      </c>
      <c r="O157" s="265">
        <f>IF('男子'!$N$159&lt;&gt;"",'男子'!$N$159,"")</f>
      </c>
      <c r="P157" s="83">
        <f t="shared" si="54"/>
      </c>
      <c r="Q157" s="83">
        <f t="shared" si="59"/>
      </c>
      <c r="R157" s="83">
        <f t="shared" si="60"/>
      </c>
      <c r="S157" s="83">
        <f t="shared" si="55"/>
      </c>
      <c r="T157" s="83">
        <f t="shared" si="64"/>
      </c>
      <c r="U157" s="65">
        <f t="shared" si="65"/>
      </c>
      <c r="V157" s="188">
        <f t="shared" si="57"/>
      </c>
      <c r="W157" s="194"/>
      <c r="X157" s="433"/>
      <c r="Z157" s="80">
        <f>IF(S157="","",IF(COUNTIF($S$2:S157,S157)=1,"●",""))</f>
      </c>
      <c r="AA157" s="137">
        <f t="shared" si="58"/>
      </c>
    </row>
    <row r="158" spans="1:27" s="79" customFormat="1" ht="13.5">
      <c r="A158" s="79">
        <f t="shared" si="49"/>
        <v>328</v>
      </c>
      <c r="C158" s="80">
        <f t="shared" si="47"/>
      </c>
      <c r="D158" s="80">
        <f>IF(F158="","",IF(SUM($D$2:D157)=0,(郡市番号*1000)+1,MAX($D$2:D157)+1))</f>
      </c>
      <c r="E158" s="254">
        <f>IF('男子'!I159&lt;&gt;"",'男子'!I159,"")</f>
      </c>
      <c r="F158" s="80">
        <f>IF('男子'!K159&lt;&gt;"",'男子'!K159,"")</f>
      </c>
      <c r="G158" s="80">
        <f>IF('男子'!L159&lt;&gt;"",'男子'!L159,"")</f>
      </c>
      <c r="H158" s="80">
        <f t="shared" si="51"/>
      </c>
      <c r="I158" s="80">
        <f>IF(F158="","",IF('男子'!$M$159&lt;&gt;"",'男子'!$M$159,""))</f>
      </c>
      <c r="J158" s="80">
        <f t="shared" si="52"/>
      </c>
      <c r="K158" s="81">
        <f t="shared" si="62"/>
      </c>
      <c r="L158" s="111">
        <f>IF(F158="","",'男子'!$B$151)</f>
      </c>
      <c r="M158" s="82">
        <f t="shared" si="63"/>
      </c>
      <c r="N158" s="80">
        <f t="shared" si="53"/>
      </c>
      <c r="O158" s="265">
        <f>IF('男子'!$N$159&lt;&gt;"",'男子'!$N$159,"")</f>
      </c>
      <c r="P158" s="83">
        <f t="shared" si="54"/>
      </c>
      <c r="Q158" s="83">
        <f t="shared" si="59"/>
      </c>
      <c r="R158" s="83">
        <f t="shared" si="60"/>
      </c>
      <c r="S158" s="83">
        <f t="shared" si="55"/>
      </c>
      <c r="T158" s="83">
        <f t="shared" si="64"/>
      </c>
      <c r="U158" s="65">
        <f t="shared" si="65"/>
      </c>
      <c r="V158" s="188">
        <f t="shared" si="57"/>
      </c>
      <c r="W158" s="194"/>
      <c r="X158" s="433"/>
      <c r="Z158" s="80">
        <f>IF(S158="","",IF(COUNTIF($S$2:S158,S158)=1,"●",""))</f>
      </c>
      <c r="AA158" s="137">
        <f t="shared" si="58"/>
      </c>
    </row>
    <row r="159" spans="1:27" s="79" customFormat="1" ht="13.5">
      <c r="A159" s="79">
        <f t="shared" si="49"/>
        <v>328</v>
      </c>
      <c r="C159" s="80">
        <f t="shared" si="47"/>
      </c>
      <c r="D159" s="80">
        <f>IF(F159="","",IF(SUM($D$2:D158)=0,(郡市番号*1000)+1,MAX($D$2:D158)+1))</f>
      </c>
      <c r="E159" s="254">
        <f>IF('男子'!I160&lt;&gt;"",'男子'!I160,"")</f>
      </c>
      <c r="F159" s="80">
        <f>IF('男子'!K160&lt;&gt;"",'男子'!K160,"")</f>
      </c>
      <c r="G159" s="80">
        <f>IF('男子'!L160&lt;&gt;"",'男子'!L160,"")</f>
      </c>
      <c r="H159" s="80">
        <f t="shared" si="51"/>
      </c>
      <c r="I159" s="80">
        <f>IF(F159="","",IF('男子'!$M$159&lt;&gt;"",'男子'!$M$159,""))</f>
      </c>
      <c r="J159" s="80">
        <f t="shared" si="52"/>
      </c>
      <c r="K159" s="81">
        <f t="shared" si="62"/>
      </c>
      <c r="L159" s="111">
        <f>IF(F159="","",'男子'!$B$151)</f>
      </c>
      <c r="M159" s="82">
        <f t="shared" si="63"/>
      </c>
      <c r="N159" s="80">
        <f t="shared" si="53"/>
      </c>
      <c r="O159" s="265">
        <f>IF('男子'!$N$159&lt;&gt;"",'男子'!$N$159,"")</f>
      </c>
      <c r="P159" s="83">
        <f t="shared" si="54"/>
      </c>
      <c r="Q159" s="83">
        <f t="shared" si="59"/>
      </c>
      <c r="R159" s="83">
        <f t="shared" si="60"/>
      </c>
      <c r="S159" s="83">
        <f t="shared" si="55"/>
      </c>
      <c r="T159" s="83">
        <f t="shared" si="64"/>
      </c>
      <c r="U159" s="65">
        <f t="shared" si="65"/>
      </c>
      <c r="V159" s="188">
        <f t="shared" si="57"/>
      </c>
      <c r="W159" s="194"/>
      <c r="X159" s="433"/>
      <c r="Z159" s="80">
        <f>IF(S159="","",IF(COUNTIF($S$2:S159,S159)=1,"●",""))</f>
      </c>
      <c r="AA159" s="137">
        <f t="shared" si="58"/>
      </c>
    </row>
    <row r="160" spans="1:27" s="79" customFormat="1" ht="13.5">
      <c r="A160" s="79">
        <f t="shared" si="49"/>
        <v>328</v>
      </c>
      <c r="C160" s="80">
        <f t="shared" si="47"/>
      </c>
      <c r="D160" s="80">
        <f>IF(F160="","",IF(SUM($D$2:D159)=0,(郡市番号*1000)+1,MAX($D$2:D159)+1))</f>
      </c>
      <c r="E160" s="254">
        <f>IF('男子'!I161&lt;&gt;"",'男子'!I161,"")</f>
      </c>
      <c r="F160" s="80">
        <f>IF('男子'!K161&lt;&gt;"",'男子'!K161,"")</f>
      </c>
      <c r="G160" s="80">
        <f>IF('男子'!L161&lt;&gt;"",'男子'!L161,"")</f>
      </c>
      <c r="H160" s="80">
        <f t="shared" si="51"/>
      </c>
      <c r="I160" s="80">
        <f>IF(F160="","",IF('男子'!$M$159&lt;&gt;"",'男子'!$M$159,""))</f>
      </c>
      <c r="J160" s="80">
        <f t="shared" si="52"/>
      </c>
      <c r="K160" s="81">
        <f t="shared" si="62"/>
      </c>
      <c r="L160" s="111">
        <f>IF(F160="","",'男子'!$B$151)</f>
      </c>
      <c r="M160" s="82">
        <f t="shared" si="63"/>
      </c>
      <c r="N160" s="80">
        <f t="shared" si="53"/>
      </c>
      <c r="O160" s="265">
        <f>IF('男子'!$N$159&lt;&gt;"",'男子'!$N$159,"")</f>
      </c>
      <c r="P160" s="83">
        <f t="shared" si="54"/>
      </c>
      <c r="Q160" s="83">
        <f t="shared" si="59"/>
      </c>
      <c r="R160" s="83">
        <f t="shared" si="60"/>
      </c>
      <c r="S160" s="83">
        <f t="shared" si="55"/>
      </c>
      <c r="T160" s="83">
        <f t="shared" si="64"/>
      </c>
      <c r="U160" s="65">
        <f t="shared" si="65"/>
      </c>
      <c r="V160" s="188">
        <f t="shared" si="57"/>
      </c>
      <c r="W160" s="194"/>
      <c r="X160" s="433"/>
      <c r="Z160" s="80">
        <f>IF(S160="","",IF(COUNTIF($S$2:S160,S160)=1,"●",""))</f>
      </c>
      <c r="AA160" s="137">
        <f t="shared" si="58"/>
      </c>
    </row>
    <row r="161" spans="1:27" s="84" customFormat="1" ht="13.5">
      <c r="A161" s="84">
        <f t="shared" si="49"/>
        <v>328</v>
      </c>
      <c r="C161" s="85">
        <f t="shared" si="47"/>
      </c>
      <c r="D161" s="85">
        <f>IF(F161="","",IF(SUM($D$2:D160)=0,(郡市番号*1000)+1,MAX($D$2:D160)+1))</f>
      </c>
      <c r="E161" s="255">
        <f>IF('男子'!I162&lt;&gt;"",'男子'!I162,"")</f>
      </c>
      <c r="F161" s="85">
        <f>IF('男子'!K162&lt;&gt;"",'男子'!K162,"")</f>
      </c>
      <c r="G161" s="85">
        <f>IF('男子'!L162&lt;&gt;"",'男子'!L162,"")</f>
      </c>
      <c r="H161" s="85">
        <f t="shared" si="51"/>
      </c>
      <c r="I161" s="85">
        <f>IF(F161="","",IF('男子'!$M$159&lt;&gt;"",'男子'!$M$159,""))</f>
      </c>
      <c r="J161" s="85">
        <f t="shared" si="52"/>
      </c>
      <c r="K161" s="86">
        <f t="shared" si="62"/>
      </c>
      <c r="L161" s="112">
        <f>IF(F161="","",'男子'!$B$151)</f>
      </c>
      <c r="M161" s="87">
        <f t="shared" si="63"/>
      </c>
      <c r="N161" s="85">
        <f t="shared" si="53"/>
      </c>
      <c r="O161" s="266">
        <f>IF('男子'!$N$159&lt;&gt;"",'男子'!$N$159,"")</f>
      </c>
      <c r="P161" s="88">
        <f t="shared" si="54"/>
      </c>
      <c r="Q161" s="88">
        <f t="shared" si="59"/>
      </c>
      <c r="R161" s="88">
        <f t="shared" si="60"/>
      </c>
      <c r="S161" s="88">
        <f t="shared" si="55"/>
      </c>
      <c r="T161" s="88">
        <f t="shared" si="64"/>
      </c>
      <c r="U161" s="71">
        <f t="shared" si="65"/>
      </c>
      <c r="V161" s="189">
        <f t="shared" si="57"/>
      </c>
      <c r="W161" s="195"/>
      <c r="X161" s="439"/>
      <c r="Z161" s="85">
        <f>IF(S161="","",IF(COUNTIF($S$2:S161,S161)=1,"●",""))</f>
      </c>
      <c r="AA161" s="138">
        <f t="shared" si="58"/>
      </c>
    </row>
    <row r="162" spans="1:27" s="74" customFormat="1" ht="13.5" customHeight="1">
      <c r="A162" s="74">
        <f t="shared" si="49"/>
        <v>328</v>
      </c>
      <c r="C162" s="75">
        <f t="shared" si="47"/>
      </c>
      <c r="D162" s="75">
        <f>IF(F162="","",IF(SUM($D$2:D161)=0,(郡市番号*1000)+1,MAX($D$2:D161)+1))</f>
      </c>
      <c r="E162" s="253">
        <f>IF('男子'!C163&lt;&gt;"",'男子'!C163,"")</f>
      </c>
      <c r="F162" s="75">
        <f>IF('男子'!E163&lt;&gt;"",'男子'!E163,"")</f>
      </c>
      <c r="G162" s="75">
        <f>IF('男子'!F163&lt;&gt;"",'男子'!F163,"")</f>
      </c>
      <c r="H162" s="75">
        <f t="shared" si="51"/>
      </c>
      <c r="I162" s="75">
        <f>IF(F162="","",IF('男子'!$G$165&lt;&gt;"",'男子'!$G$165,""))</f>
      </c>
      <c r="J162" s="75">
        <f t="shared" si="52"/>
      </c>
      <c r="K162" s="76">
        <f aca="true" t="shared" si="66" ref="K162:K185">IF(F162="","",19)</f>
      </c>
      <c r="L162" s="110">
        <f>IF(F162="","",'男子'!$B$163)</f>
      </c>
      <c r="M162" s="77">
        <f aca="true" t="shared" si="67" ref="M162:M185">IF(F162="","","RB")</f>
      </c>
      <c r="N162" s="75">
        <f t="shared" si="53"/>
      </c>
      <c r="O162" s="264">
        <f>IF('男子'!$H$165&lt;&gt;"",'男子'!$H$165,"")</f>
      </c>
      <c r="P162" s="78">
        <f t="shared" si="54"/>
      </c>
      <c r="Q162" s="78">
        <f t="shared" si="59"/>
      </c>
      <c r="R162" s="78">
        <f t="shared" si="60"/>
      </c>
      <c r="S162" s="78">
        <f t="shared" si="55"/>
      </c>
      <c r="T162" s="78">
        <f t="shared" si="64"/>
      </c>
      <c r="U162" s="59">
        <f t="shared" si="65"/>
      </c>
      <c r="V162" s="188">
        <f t="shared" si="57"/>
      </c>
      <c r="W162" s="194"/>
      <c r="X162" s="438" t="s">
        <v>61</v>
      </c>
      <c r="Z162" s="75">
        <f>IF(S162="","",IF(COUNTIF($S$2:S162,S162)=1,"●",""))</f>
      </c>
      <c r="AA162" s="136">
        <f t="shared" si="58"/>
      </c>
    </row>
    <row r="163" spans="1:27" s="79" customFormat="1" ht="13.5">
      <c r="A163" s="79">
        <f t="shared" si="49"/>
        <v>328</v>
      </c>
      <c r="C163" s="80">
        <f t="shared" si="47"/>
      </c>
      <c r="D163" s="80">
        <f>IF(F163="","",IF(SUM($D$2:D162)=0,(郡市番号*1000)+1,MAX($D$2:D162)+1))</f>
      </c>
      <c r="E163" s="254">
        <f>IF('男子'!C164&lt;&gt;"",'男子'!C164,"")</f>
      </c>
      <c r="F163" s="80">
        <f>IF('男子'!E164&lt;&gt;"",'男子'!E164,"")</f>
      </c>
      <c r="G163" s="80">
        <f>IF('男子'!F164&lt;&gt;"",'男子'!F164,"")</f>
      </c>
      <c r="H163" s="80">
        <f aca="true" t="shared" si="68" ref="H163:H194">IF(F163="","","男")</f>
      </c>
      <c r="I163" s="80">
        <f>IF(F163="","",IF('男子'!$G$165&lt;&gt;"",'男子'!$G$165,""))</f>
      </c>
      <c r="J163" s="80">
        <f aca="true" t="shared" si="69" ref="J163:J194">IF(F163="","",C163)</f>
      </c>
      <c r="K163" s="81">
        <f t="shared" si="66"/>
      </c>
      <c r="L163" s="111">
        <f>IF(F163="","",'男子'!$B$163)</f>
      </c>
      <c r="M163" s="82">
        <f t="shared" si="67"/>
      </c>
      <c r="N163" s="80">
        <f aca="true" t="shared" si="70" ref="N163:N193">IF(F163="","","正選手")</f>
      </c>
      <c r="O163" s="265">
        <f>IF('男子'!$H$165&lt;&gt;"",'男子'!$H$165,"")</f>
      </c>
      <c r="P163" s="83">
        <f t="shared" si="54"/>
      </c>
      <c r="Q163" s="83">
        <f t="shared" si="59"/>
      </c>
      <c r="R163" s="83">
        <f t="shared" si="60"/>
      </c>
      <c r="S163" s="83">
        <f t="shared" si="55"/>
      </c>
      <c r="T163" s="83">
        <f t="shared" si="64"/>
      </c>
      <c r="U163" s="65">
        <f t="shared" si="65"/>
      </c>
      <c r="V163" s="188">
        <f t="shared" si="57"/>
      </c>
      <c r="W163" s="194"/>
      <c r="X163" s="433"/>
      <c r="Z163" s="80">
        <f>IF(S163="","",IF(COUNTIF($S$2:S163,S163)=1,"●",""))</f>
      </c>
      <c r="AA163" s="137">
        <f t="shared" si="58"/>
      </c>
    </row>
    <row r="164" spans="1:27" s="79" customFormat="1" ht="13.5">
      <c r="A164" s="79">
        <f t="shared" si="49"/>
        <v>328</v>
      </c>
      <c r="C164" s="80">
        <f t="shared" si="47"/>
      </c>
      <c r="D164" s="80">
        <f>IF(F164="","",IF(SUM($D$2:D163)=0,(郡市番号*1000)+1,MAX($D$2:D163)+1))</f>
      </c>
      <c r="E164" s="254">
        <f>IF('男子'!C165&lt;&gt;"",'男子'!C165,"")</f>
      </c>
      <c r="F164" s="80">
        <f>IF('男子'!E165&lt;&gt;"",'男子'!E165,"")</f>
      </c>
      <c r="G164" s="80">
        <f>IF('男子'!F165&lt;&gt;"",'男子'!F165,"")</f>
      </c>
      <c r="H164" s="80">
        <f t="shared" si="68"/>
      </c>
      <c r="I164" s="80">
        <f>IF(F164="","",IF('男子'!$G$165&lt;&gt;"",'男子'!$G$165,""))</f>
      </c>
      <c r="J164" s="80">
        <f t="shared" si="69"/>
      </c>
      <c r="K164" s="81">
        <f t="shared" si="66"/>
      </c>
      <c r="L164" s="111">
        <f>IF(F164="","",'男子'!$B$163)</f>
      </c>
      <c r="M164" s="82">
        <f t="shared" si="67"/>
      </c>
      <c r="N164" s="80">
        <f t="shared" si="70"/>
      </c>
      <c r="O164" s="265">
        <f>IF('男子'!$H$165&lt;&gt;"",'男子'!$H$165,"")</f>
      </c>
      <c r="P164" s="83">
        <f t="shared" si="54"/>
      </c>
      <c r="Q164" s="83">
        <f t="shared" si="59"/>
      </c>
      <c r="R164" s="83">
        <f t="shared" si="60"/>
      </c>
      <c r="S164" s="83">
        <f t="shared" si="55"/>
      </c>
      <c r="T164" s="83">
        <f t="shared" si="64"/>
      </c>
      <c r="U164" s="65">
        <f t="shared" si="65"/>
      </c>
      <c r="V164" s="188">
        <f t="shared" si="57"/>
      </c>
      <c r="W164" s="194"/>
      <c r="X164" s="433"/>
      <c r="Z164" s="80">
        <f>IF(S164="","",IF(COUNTIF($S$2:S164,S164)=1,"●",""))</f>
      </c>
      <c r="AA164" s="137">
        <f t="shared" si="58"/>
      </c>
    </row>
    <row r="165" spans="1:27" s="79" customFormat="1" ht="13.5">
      <c r="A165" s="79">
        <f t="shared" si="49"/>
        <v>328</v>
      </c>
      <c r="C165" s="80">
        <f t="shared" si="47"/>
      </c>
      <c r="D165" s="80">
        <f>IF(F165="","",IF(SUM($D$2:D164)=0,(郡市番号*1000)+1,MAX($D$2:D164)+1))</f>
      </c>
      <c r="E165" s="254">
        <f>IF('男子'!C166&lt;&gt;"",'男子'!C166,"")</f>
      </c>
      <c r="F165" s="80">
        <f>IF('男子'!E166&lt;&gt;"",'男子'!E166,"")</f>
      </c>
      <c r="G165" s="80">
        <f>IF('男子'!F166&lt;&gt;"",'男子'!F166,"")</f>
      </c>
      <c r="H165" s="80">
        <f t="shared" si="68"/>
      </c>
      <c r="I165" s="80">
        <f>IF(F165="","",IF('男子'!$G$165&lt;&gt;"",'男子'!$G$165,""))</f>
      </c>
      <c r="J165" s="80">
        <f t="shared" si="69"/>
      </c>
      <c r="K165" s="81">
        <f t="shared" si="66"/>
      </c>
      <c r="L165" s="111">
        <f>IF(F165="","",'男子'!$B$163)</f>
      </c>
      <c r="M165" s="82">
        <f t="shared" si="67"/>
      </c>
      <c r="N165" s="80">
        <f t="shared" si="70"/>
      </c>
      <c r="O165" s="265">
        <f>IF('男子'!$H$165&lt;&gt;"",'男子'!$H$165,"")</f>
      </c>
      <c r="P165" s="83">
        <f t="shared" si="54"/>
      </c>
      <c r="Q165" s="83">
        <f t="shared" si="59"/>
      </c>
      <c r="R165" s="83">
        <f t="shared" si="60"/>
      </c>
      <c r="S165" s="83">
        <f t="shared" si="55"/>
      </c>
      <c r="T165" s="83">
        <f t="shared" si="64"/>
      </c>
      <c r="U165" s="65">
        <f t="shared" si="65"/>
      </c>
      <c r="V165" s="188">
        <f t="shared" si="57"/>
      </c>
      <c r="W165" s="194"/>
      <c r="X165" s="433"/>
      <c r="Z165" s="80">
        <f>IF(S165="","",IF(COUNTIF($S$2:S165,S165)=1,"●",""))</f>
      </c>
      <c r="AA165" s="137">
        <f t="shared" si="58"/>
      </c>
    </row>
    <row r="166" spans="1:27" s="79" customFormat="1" ht="13.5">
      <c r="A166" s="79">
        <f t="shared" si="49"/>
        <v>328</v>
      </c>
      <c r="C166" s="80">
        <f t="shared" si="47"/>
      </c>
      <c r="D166" s="80">
        <f>IF(F166="","",IF(SUM($D$2:D165)=0,(郡市番号*1000)+1,MAX($D$2:D165)+1))</f>
      </c>
      <c r="E166" s="254">
        <f>IF('男子'!C167&lt;&gt;"",'男子'!C167,"")</f>
      </c>
      <c r="F166" s="80">
        <f>IF('男子'!E167&lt;&gt;"",'男子'!E167,"")</f>
      </c>
      <c r="G166" s="80">
        <f>IF('男子'!F167&lt;&gt;"",'男子'!F167,"")</f>
      </c>
      <c r="H166" s="80">
        <f t="shared" si="68"/>
      </c>
      <c r="I166" s="80">
        <f>IF(F166="","",IF('男子'!$G$165&lt;&gt;"",'男子'!$G$165,""))</f>
      </c>
      <c r="J166" s="80">
        <f t="shared" si="69"/>
      </c>
      <c r="K166" s="81">
        <f t="shared" si="66"/>
      </c>
      <c r="L166" s="111">
        <f>IF(F166="","",'男子'!$B$163)</f>
      </c>
      <c r="M166" s="82">
        <f t="shared" si="67"/>
      </c>
      <c r="N166" s="80">
        <f t="shared" si="70"/>
      </c>
      <c r="O166" s="265">
        <f>IF('男子'!$H$165&lt;&gt;"",'男子'!$H$165,"")</f>
      </c>
      <c r="P166" s="83">
        <f t="shared" si="54"/>
      </c>
      <c r="Q166" s="83">
        <f t="shared" si="59"/>
      </c>
      <c r="R166" s="83">
        <f t="shared" si="60"/>
      </c>
      <c r="S166" s="83">
        <f t="shared" si="55"/>
      </c>
      <c r="T166" s="83">
        <f t="shared" si="64"/>
      </c>
      <c r="U166" s="65">
        <f t="shared" si="65"/>
      </c>
      <c r="V166" s="188">
        <f t="shared" si="57"/>
      </c>
      <c r="W166" s="194"/>
      <c r="X166" s="433"/>
      <c r="Z166" s="80">
        <f>IF(S166="","",IF(COUNTIF($S$2:S166,S166)=1,"●",""))</f>
      </c>
      <c r="AA166" s="137">
        <f t="shared" si="58"/>
      </c>
    </row>
    <row r="167" spans="1:27" s="84" customFormat="1" ht="13.5">
      <c r="A167" s="84">
        <f t="shared" si="49"/>
        <v>328</v>
      </c>
      <c r="C167" s="85">
        <f t="shared" si="47"/>
      </c>
      <c r="D167" s="85">
        <f>IF(F167="","",IF(SUM($D$2:D166)=0,(郡市番号*1000)+1,MAX($D$2:D166)+1))</f>
      </c>
      <c r="E167" s="255">
        <f>IF('男子'!C168&lt;&gt;"",'男子'!C168,"")</f>
      </c>
      <c r="F167" s="85">
        <f>IF('男子'!E168&lt;&gt;"",'男子'!E168,"")</f>
      </c>
      <c r="G167" s="85">
        <f>IF('男子'!F168&lt;&gt;"",'男子'!F168,"")</f>
      </c>
      <c r="H167" s="85">
        <f t="shared" si="68"/>
      </c>
      <c r="I167" s="85">
        <f>IF(F167="","",IF('男子'!$G$165&lt;&gt;"",'男子'!$G$165,""))</f>
      </c>
      <c r="J167" s="85">
        <f t="shared" si="69"/>
      </c>
      <c r="K167" s="86">
        <f t="shared" si="66"/>
      </c>
      <c r="L167" s="112">
        <f>IF(F167="","",'男子'!$B$163)</f>
      </c>
      <c r="M167" s="87">
        <f t="shared" si="67"/>
      </c>
      <c r="N167" s="85">
        <f t="shared" si="70"/>
      </c>
      <c r="O167" s="266">
        <f>IF('男子'!$H$165&lt;&gt;"",'男子'!$H$165,"")</f>
      </c>
      <c r="P167" s="88">
        <f t="shared" si="54"/>
      </c>
      <c r="Q167" s="88">
        <f t="shared" si="59"/>
      </c>
      <c r="R167" s="88">
        <f t="shared" si="60"/>
      </c>
      <c r="S167" s="88">
        <f t="shared" si="55"/>
      </c>
      <c r="T167" s="88">
        <f t="shared" si="64"/>
      </c>
      <c r="U167" s="71">
        <f t="shared" si="65"/>
      </c>
      <c r="V167" s="189">
        <f t="shared" si="57"/>
      </c>
      <c r="W167" s="195"/>
      <c r="X167" s="433"/>
      <c r="Z167" s="85">
        <f>IF(S167="","",IF(COUNTIF($S$2:S167,S167)=1,"●",""))</f>
      </c>
      <c r="AA167" s="138">
        <f t="shared" si="58"/>
      </c>
    </row>
    <row r="168" spans="1:27" s="74" customFormat="1" ht="13.5">
      <c r="A168" s="74">
        <f t="shared" si="49"/>
        <v>328</v>
      </c>
      <c r="C168" s="75">
        <f t="shared" si="47"/>
      </c>
      <c r="D168" s="75">
        <f>IF(F168="","",IF(SUM($D$2:D167)=0,(郡市番号*1000)+1,MAX($D$2:D167)+1))</f>
      </c>
      <c r="E168" s="253">
        <f>IF('男子'!I163&lt;&gt;"",'男子'!I163,"")</f>
      </c>
      <c r="F168" s="75">
        <f>IF('男子'!K163&lt;&gt;"",'男子'!K163,"")</f>
      </c>
      <c r="G168" s="75">
        <f>IF('男子'!L163&lt;&gt;"",'男子'!L163,"")</f>
      </c>
      <c r="H168" s="75">
        <f t="shared" si="68"/>
      </c>
      <c r="I168" s="75">
        <f>IF(F168="","",IF('男子'!$M$165&lt;&gt;"",'男子'!$M$165,""))</f>
      </c>
      <c r="J168" s="75">
        <f t="shared" si="69"/>
      </c>
      <c r="K168" s="76">
        <f t="shared" si="66"/>
      </c>
      <c r="L168" s="110">
        <f>IF(F168="","",'男子'!$B$163)</f>
      </c>
      <c r="M168" s="77">
        <f t="shared" si="67"/>
      </c>
      <c r="N168" s="75">
        <f t="shared" si="70"/>
      </c>
      <c r="O168" s="264">
        <f>IF('男子'!$N$165&lt;&gt;"",'男子'!$N$165,"")</f>
      </c>
      <c r="P168" s="78">
        <f t="shared" si="54"/>
      </c>
      <c r="Q168" s="78">
        <f t="shared" si="59"/>
      </c>
      <c r="R168" s="78">
        <f t="shared" si="60"/>
      </c>
      <c r="S168" s="78">
        <f t="shared" si="55"/>
      </c>
      <c r="T168" s="78">
        <f t="shared" si="64"/>
      </c>
      <c r="U168" s="59">
        <f t="shared" si="65"/>
      </c>
      <c r="V168" s="188">
        <f t="shared" si="57"/>
      </c>
      <c r="W168" s="194"/>
      <c r="X168" s="433"/>
      <c r="Z168" s="75">
        <f>IF(S168="","",IF(COUNTIF($S$2:S168,S168)=1,"●",""))</f>
      </c>
      <c r="AA168" s="136">
        <f t="shared" si="58"/>
      </c>
    </row>
    <row r="169" spans="1:27" s="79" customFormat="1" ht="13.5">
      <c r="A169" s="79">
        <f t="shared" si="49"/>
        <v>328</v>
      </c>
      <c r="C169" s="80">
        <f t="shared" si="47"/>
      </c>
      <c r="D169" s="80">
        <f>IF(F169="","",IF(SUM($D$2:D168)=0,(郡市番号*1000)+1,MAX($D$2:D168)+1))</f>
      </c>
      <c r="E169" s="254">
        <f>IF('男子'!I164&lt;&gt;"",'男子'!I164,"")</f>
      </c>
      <c r="F169" s="80">
        <f>IF('男子'!K164&lt;&gt;"",'男子'!K164,"")</f>
      </c>
      <c r="G169" s="80">
        <f>IF('男子'!L164&lt;&gt;"",'男子'!L164,"")</f>
      </c>
      <c r="H169" s="80">
        <f t="shared" si="68"/>
      </c>
      <c r="I169" s="80">
        <f>IF(F169="","",IF('男子'!$M$165&lt;&gt;"",'男子'!$M$165,""))</f>
      </c>
      <c r="J169" s="80">
        <f t="shared" si="69"/>
      </c>
      <c r="K169" s="81">
        <f t="shared" si="66"/>
      </c>
      <c r="L169" s="111">
        <f>IF(F169="","",'男子'!$B$163)</f>
      </c>
      <c r="M169" s="82">
        <f t="shared" si="67"/>
      </c>
      <c r="N169" s="80">
        <f t="shared" si="70"/>
      </c>
      <c r="O169" s="265">
        <f>IF('男子'!$N$165&lt;&gt;"",'男子'!$N$165,"")</f>
      </c>
      <c r="P169" s="83">
        <f t="shared" si="54"/>
      </c>
      <c r="Q169" s="83">
        <f t="shared" si="59"/>
      </c>
      <c r="R169" s="83">
        <f t="shared" si="60"/>
      </c>
      <c r="S169" s="83">
        <f t="shared" si="55"/>
      </c>
      <c r="T169" s="83">
        <f t="shared" si="64"/>
      </c>
      <c r="U169" s="65">
        <f t="shared" si="65"/>
      </c>
      <c r="V169" s="188">
        <f t="shared" si="57"/>
      </c>
      <c r="W169" s="194"/>
      <c r="X169" s="433"/>
      <c r="Z169" s="80">
        <f>IF(S169="","",IF(COUNTIF($S$2:S169,S169)=1,"●",""))</f>
      </c>
      <c r="AA169" s="137">
        <f t="shared" si="58"/>
      </c>
    </row>
    <row r="170" spans="1:27" s="79" customFormat="1" ht="13.5">
      <c r="A170" s="79">
        <f t="shared" si="49"/>
        <v>328</v>
      </c>
      <c r="C170" s="80">
        <f t="shared" si="47"/>
      </c>
      <c r="D170" s="80">
        <f>IF(F170="","",IF(SUM($D$2:D169)=0,(郡市番号*1000)+1,MAX($D$2:D169)+1))</f>
      </c>
      <c r="E170" s="254">
        <f>IF('男子'!I165&lt;&gt;"",'男子'!I165,"")</f>
      </c>
      <c r="F170" s="80">
        <f>IF('男子'!K165&lt;&gt;"",'男子'!K165,"")</f>
      </c>
      <c r="G170" s="80">
        <f>IF('男子'!L165&lt;&gt;"",'男子'!L165,"")</f>
      </c>
      <c r="H170" s="80">
        <f t="shared" si="68"/>
      </c>
      <c r="I170" s="80">
        <f>IF(F170="","",IF('男子'!$M$165&lt;&gt;"",'男子'!$M$165,""))</f>
      </c>
      <c r="J170" s="80">
        <f t="shared" si="69"/>
      </c>
      <c r="K170" s="81">
        <f t="shared" si="66"/>
      </c>
      <c r="L170" s="111">
        <f>IF(F170="","",'男子'!$B$163)</f>
      </c>
      <c r="M170" s="82">
        <f t="shared" si="67"/>
      </c>
      <c r="N170" s="80">
        <f t="shared" si="70"/>
      </c>
      <c r="O170" s="265">
        <f>IF('男子'!$N$165&lt;&gt;"",'男子'!$N$165,"")</f>
      </c>
      <c r="P170" s="83">
        <f t="shared" si="54"/>
      </c>
      <c r="Q170" s="83">
        <f t="shared" si="59"/>
      </c>
      <c r="R170" s="83">
        <f t="shared" si="60"/>
      </c>
      <c r="S170" s="83">
        <f t="shared" si="55"/>
      </c>
      <c r="T170" s="83">
        <f t="shared" si="64"/>
      </c>
      <c r="U170" s="65">
        <f t="shared" si="65"/>
      </c>
      <c r="V170" s="188">
        <f t="shared" si="57"/>
      </c>
      <c r="W170" s="194"/>
      <c r="X170" s="433"/>
      <c r="Z170" s="80">
        <f>IF(S170="","",IF(COUNTIF($S$2:S170,S170)=1,"●",""))</f>
      </c>
      <c r="AA170" s="137">
        <f t="shared" si="58"/>
      </c>
    </row>
    <row r="171" spans="1:27" s="79" customFormat="1" ht="13.5">
      <c r="A171" s="79">
        <f t="shared" si="49"/>
        <v>328</v>
      </c>
      <c r="C171" s="80">
        <f t="shared" si="47"/>
      </c>
      <c r="D171" s="80">
        <f>IF(F171="","",IF(SUM($D$2:D170)=0,(郡市番号*1000)+1,MAX($D$2:D170)+1))</f>
      </c>
      <c r="E171" s="254">
        <f>IF('男子'!I166&lt;&gt;"",'男子'!I166,"")</f>
      </c>
      <c r="F171" s="80">
        <f>IF('男子'!K166&lt;&gt;"",'男子'!K166,"")</f>
      </c>
      <c r="G171" s="80">
        <f>IF('男子'!L166&lt;&gt;"",'男子'!L166,"")</f>
      </c>
      <c r="H171" s="80">
        <f t="shared" si="68"/>
      </c>
      <c r="I171" s="80">
        <f>IF(F171="","",IF('男子'!$M$165&lt;&gt;"",'男子'!$M$165,""))</f>
      </c>
      <c r="J171" s="80">
        <f t="shared" si="69"/>
      </c>
      <c r="K171" s="81">
        <f t="shared" si="66"/>
      </c>
      <c r="L171" s="111">
        <f>IF(F171="","",'男子'!$B$163)</f>
      </c>
      <c r="M171" s="82">
        <f t="shared" si="67"/>
      </c>
      <c r="N171" s="80">
        <f t="shared" si="70"/>
      </c>
      <c r="O171" s="265">
        <f>IF('男子'!$N$165&lt;&gt;"",'男子'!$N$165,"")</f>
      </c>
      <c r="P171" s="83">
        <f t="shared" si="54"/>
      </c>
      <c r="Q171" s="83">
        <f t="shared" si="59"/>
      </c>
      <c r="R171" s="83">
        <f t="shared" si="60"/>
      </c>
      <c r="S171" s="83">
        <f t="shared" si="55"/>
      </c>
      <c r="T171" s="83">
        <f t="shared" si="64"/>
      </c>
      <c r="U171" s="65">
        <f t="shared" si="65"/>
      </c>
      <c r="V171" s="188">
        <f t="shared" si="57"/>
      </c>
      <c r="W171" s="194"/>
      <c r="X171" s="433"/>
      <c r="Z171" s="80">
        <f>IF(S171="","",IF(COUNTIF($S$2:S171,S171)=1,"●",""))</f>
      </c>
      <c r="AA171" s="137">
        <f t="shared" si="58"/>
      </c>
    </row>
    <row r="172" spans="1:27" s="79" customFormat="1" ht="13.5">
      <c r="A172" s="79">
        <f t="shared" si="49"/>
        <v>328</v>
      </c>
      <c r="C172" s="80">
        <f t="shared" si="47"/>
      </c>
      <c r="D172" s="80">
        <f>IF(F172="","",IF(SUM($D$2:D171)=0,(郡市番号*1000)+1,MAX($D$2:D171)+1))</f>
      </c>
      <c r="E172" s="254">
        <f>IF('男子'!I167&lt;&gt;"",'男子'!I167,"")</f>
      </c>
      <c r="F172" s="80">
        <f>IF('男子'!K167&lt;&gt;"",'男子'!K167,"")</f>
      </c>
      <c r="G172" s="80">
        <f>IF('男子'!L167&lt;&gt;"",'男子'!L167,"")</f>
      </c>
      <c r="H172" s="80">
        <f t="shared" si="68"/>
      </c>
      <c r="I172" s="80">
        <f>IF(F172="","",IF('男子'!$M$165&lt;&gt;"",'男子'!$M$165,""))</f>
      </c>
      <c r="J172" s="80">
        <f t="shared" si="69"/>
      </c>
      <c r="K172" s="81">
        <f t="shared" si="66"/>
      </c>
      <c r="L172" s="111">
        <f>IF(F172="","",'男子'!$B$163)</f>
      </c>
      <c r="M172" s="82">
        <f t="shared" si="67"/>
      </c>
      <c r="N172" s="80">
        <f t="shared" si="70"/>
      </c>
      <c r="O172" s="265">
        <f>IF('男子'!$N$165&lt;&gt;"",'男子'!$N$165,"")</f>
      </c>
      <c r="P172" s="83">
        <f t="shared" si="54"/>
      </c>
      <c r="Q172" s="83">
        <f t="shared" si="59"/>
      </c>
      <c r="R172" s="83">
        <f t="shared" si="60"/>
      </c>
      <c r="S172" s="83">
        <f t="shared" si="55"/>
      </c>
      <c r="T172" s="83">
        <f t="shared" si="64"/>
      </c>
      <c r="U172" s="65">
        <f t="shared" si="65"/>
      </c>
      <c r="V172" s="188">
        <f t="shared" si="57"/>
      </c>
      <c r="W172" s="194"/>
      <c r="X172" s="433"/>
      <c r="Z172" s="80">
        <f>IF(S172="","",IF(COUNTIF($S$2:S172,S172)=1,"●",""))</f>
      </c>
      <c r="AA172" s="137">
        <f t="shared" si="58"/>
      </c>
    </row>
    <row r="173" spans="1:27" s="84" customFormat="1" ht="13.5">
      <c r="A173" s="84">
        <f t="shared" si="49"/>
        <v>328</v>
      </c>
      <c r="C173" s="85">
        <f t="shared" si="47"/>
      </c>
      <c r="D173" s="85">
        <f>IF(F173="","",IF(SUM($D$2:D172)=0,(郡市番号*1000)+1,MAX($D$2:D172)+1))</f>
      </c>
      <c r="E173" s="255">
        <f>IF('男子'!I168&lt;&gt;"",'男子'!I168,"")</f>
      </c>
      <c r="F173" s="85">
        <f>IF('男子'!K168&lt;&gt;"",'男子'!K168,"")</f>
      </c>
      <c r="G173" s="85">
        <f>IF('男子'!L168&lt;&gt;"",'男子'!L168,"")</f>
      </c>
      <c r="H173" s="85">
        <f t="shared" si="68"/>
      </c>
      <c r="I173" s="85">
        <f>IF(F173="","",IF('男子'!$M$165&lt;&gt;"",'男子'!$M$165,""))</f>
      </c>
      <c r="J173" s="85">
        <f t="shared" si="69"/>
      </c>
      <c r="K173" s="86">
        <f t="shared" si="66"/>
      </c>
      <c r="L173" s="112">
        <f>IF(F173="","",'男子'!$B$163)</f>
      </c>
      <c r="M173" s="87">
        <f t="shared" si="67"/>
      </c>
      <c r="N173" s="85">
        <f t="shared" si="70"/>
      </c>
      <c r="O173" s="266">
        <f>IF('男子'!$N$165&lt;&gt;"",'男子'!$N$165,"")</f>
      </c>
      <c r="P173" s="88">
        <f t="shared" si="54"/>
      </c>
      <c r="Q173" s="88">
        <f t="shared" si="59"/>
      </c>
      <c r="R173" s="88">
        <f t="shared" si="60"/>
      </c>
      <c r="S173" s="88">
        <f t="shared" si="55"/>
      </c>
      <c r="T173" s="88">
        <f t="shared" si="64"/>
      </c>
      <c r="U173" s="71">
        <f t="shared" si="65"/>
      </c>
      <c r="V173" s="189">
        <f t="shared" si="57"/>
      </c>
      <c r="W173" s="195"/>
      <c r="X173" s="433"/>
      <c r="Z173" s="85">
        <f>IF(S173="","",IF(COUNTIF($S$2:S173,S173)=1,"●",""))</f>
      </c>
      <c r="AA173" s="138">
        <f t="shared" si="58"/>
      </c>
    </row>
    <row r="174" spans="1:27" s="74" customFormat="1" ht="13.5">
      <c r="A174" s="74">
        <f t="shared" si="49"/>
        <v>328</v>
      </c>
      <c r="C174" s="75">
        <f t="shared" si="47"/>
      </c>
      <c r="D174" s="75">
        <f>IF(F174="","",IF(SUM($D$2:D173)=0,(郡市番号*1000)+1,MAX($D$2:D173)+1))</f>
      </c>
      <c r="E174" s="253">
        <f>IF('男子'!C169&lt;&gt;"",'男子'!C169,"")</f>
      </c>
      <c r="F174" s="75">
        <f>IF('男子'!E169&lt;&gt;"",'男子'!E169,"")</f>
      </c>
      <c r="G174" s="75">
        <f>IF('男子'!F169&lt;&gt;"",'男子'!F169,"")</f>
      </c>
      <c r="H174" s="75">
        <f t="shared" si="68"/>
      </c>
      <c r="I174" s="75">
        <f>IF(F174="","",IF('男子'!$G$171&lt;&gt;"",'男子'!$G$171,""))</f>
      </c>
      <c r="J174" s="75">
        <f t="shared" si="69"/>
      </c>
      <c r="K174" s="76">
        <f t="shared" si="66"/>
      </c>
      <c r="L174" s="110">
        <f>IF(F174="","",'男子'!$B$163)</f>
      </c>
      <c r="M174" s="77">
        <f t="shared" si="67"/>
      </c>
      <c r="N174" s="75">
        <f t="shared" si="70"/>
      </c>
      <c r="O174" s="264">
        <f>IF('男子'!$H$171&lt;&gt;"",'男子'!$H$171,"")</f>
      </c>
      <c r="P174" s="78">
        <f t="shared" si="54"/>
      </c>
      <c r="Q174" s="78">
        <f t="shared" si="59"/>
      </c>
      <c r="R174" s="78">
        <f t="shared" si="60"/>
      </c>
      <c r="S174" s="78">
        <f t="shared" si="55"/>
      </c>
      <c r="T174" s="78">
        <f t="shared" si="64"/>
      </c>
      <c r="U174" s="59">
        <f t="shared" si="65"/>
      </c>
      <c r="V174" s="188">
        <f t="shared" si="57"/>
      </c>
      <c r="W174" s="194"/>
      <c r="X174" s="433"/>
      <c r="Z174" s="75">
        <f>IF(S174="","",IF(COUNTIF($S$2:S174,S174)=1,"●",""))</f>
      </c>
      <c r="AA174" s="136">
        <f t="shared" si="58"/>
      </c>
    </row>
    <row r="175" spans="1:27" s="79" customFormat="1" ht="13.5">
      <c r="A175" s="79">
        <f t="shared" si="49"/>
        <v>328</v>
      </c>
      <c r="C175" s="80">
        <f t="shared" si="47"/>
      </c>
      <c r="D175" s="80">
        <f>IF(F175="","",IF(SUM($D$2:D174)=0,(郡市番号*1000)+1,MAX($D$2:D174)+1))</f>
      </c>
      <c r="E175" s="254">
        <f>IF('男子'!C170&lt;&gt;"",'男子'!C170,"")</f>
      </c>
      <c r="F175" s="80">
        <f>IF('男子'!E170&lt;&gt;"",'男子'!E170,"")</f>
      </c>
      <c r="G175" s="80">
        <f>IF('男子'!F170&lt;&gt;"",'男子'!F170,"")</f>
      </c>
      <c r="H175" s="80">
        <f t="shared" si="68"/>
      </c>
      <c r="I175" s="80">
        <f>IF(F175="","",IF('男子'!$G$171&lt;&gt;"",'男子'!$G$171,""))</f>
      </c>
      <c r="J175" s="80">
        <f t="shared" si="69"/>
      </c>
      <c r="K175" s="81">
        <f t="shared" si="66"/>
      </c>
      <c r="L175" s="111">
        <f>IF(F175="","",'男子'!$B$163)</f>
      </c>
      <c r="M175" s="82">
        <f t="shared" si="67"/>
      </c>
      <c r="N175" s="80">
        <f t="shared" si="70"/>
      </c>
      <c r="O175" s="265">
        <f>IF('男子'!$H$171&lt;&gt;"",'男子'!$H$171,"")</f>
      </c>
      <c r="P175" s="83">
        <f t="shared" si="54"/>
      </c>
      <c r="Q175" s="83">
        <f t="shared" si="59"/>
      </c>
      <c r="R175" s="83">
        <f t="shared" si="60"/>
      </c>
      <c r="S175" s="83">
        <f t="shared" si="55"/>
      </c>
      <c r="T175" s="83">
        <f t="shared" si="64"/>
      </c>
      <c r="U175" s="65">
        <f t="shared" si="65"/>
      </c>
      <c r="V175" s="188">
        <f t="shared" si="57"/>
      </c>
      <c r="W175" s="194"/>
      <c r="X175" s="433"/>
      <c r="Z175" s="80">
        <f>IF(S175="","",IF(COUNTIF($S$2:S175,S175)=1,"●",""))</f>
      </c>
      <c r="AA175" s="137">
        <f t="shared" si="58"/>
      </c>
    </row>
    <row r="176" spans="1:27" s="79" customFormat="1" ht="13.5">
      <c r="A176" s="79">
        <f t="shared" si="49"/>
        <v>328</v>
      </c>
      <c r="C176" s="80">
        <f t="shared" si="47"/>
      </c>
      <c r="D176" s="80">
        <f>IF(F176="","",IF(SUM($D$2:D175)=0,(郡市番号*1000)+1,MAX($D$2:D175)+1))</f>
      </c>
      <c r="E176" s="254">
        <f>IF('男子'!C171&lt;&gt;"",'男子'!C171,"")</f>
      </c>
      <c r="F176" s="80">
        <f>IF('男子'!E171&lt;&gt;"",'男子'!E171,"")</f>
      </c>
      <c r="G176" s="80">
        <f>IF('男子'!F171&lt;&gt;"",'男子'!F171,"")</f>
      </c>
      <c r="H176" s="80">
        <f t="shared" si="68"/>
      </c>
      <c r="I176" s="80">
        <f>IF(F176="","",IF('男子'!$G$171&lt;&gt;"",'男子'!$G$171,""))</f>
      </c>
      <c r="J176" s="80">
        <f t="shared" si="69"/>
      </c>
      <c r="K176" s="81">
        <f t="shared" si="66"/>
      </c>
      <c r="L176" s="111">
        <f>IF(F176="","",'男子'!$B$163)</f>
      </c>
      <c r="M176" s="82">
        <f t="shared" si="67"/>
      </c>
      <c r="N176" s="80">
        <f t="shared" si="70"/>
      </c>
      <c r="O176" s="265">
        <f>IF('男子'!$H$171&lt;&gt;"",'男子'!$H$171,"")</f>
      </c>
      <c r="P176" s="83">
        <f t="shared" si="54"/>
      </c>
      <c r="Q176" s="83">
        <f t="shared" si="59"/>
      </c>
      <c r="R176" s="83">
        <f t="shared" si="60"/>
      </c>
      <c r="S176" s="83">
        <f t="shared" si="55"/>
      </c>
      <c r="T176" s="83">
        <f t="shared" si="64"/>
      </c>
      <c r="U176" s="65">
        <f t="shared" si="65"/>
      </c>
      <c r="V176" s="188">
        <f t="shared" si="57"/>
      </c>
      <c r="W176" s="194"/>
      <c r="X176" s="433"/>
      <c r="Z176" s="80">
        <f>IF(S176="","",IF(COUNTIF($S$2:S176,S176)=1,"●",""))</f>
      </c>
      <c r="AA176" s="137">
        <f t="shared" si="58"/>
      </c>
    </row>
    <row r="177" spans="1:27" s="79" customFormat="1" ht="13.5">
      <c r="A177" s="79">
        <f t="shared" si="49"/>
        <v>328</v>
      </c>
      <c r="C177" s="80">
        <f t="shared" si="47"/>
      </c>
      <c r="D177" s="80">
        <f>IF(F177="","",IF(SUM($D$2:D176)=0,(郡市番号*1000)+1,MAX($D$2:D176)+1))</f>
      </c>
      <c r="E177" s="254">
        <f>IF('男子'!C172&lt;&gt;"",'男子'!C172,"")</f>
      </c>
      <c r="F177" s="80">
        <f>IF('男子'!E172&lt;&gt;"",'男子'!E172,"")</f>
      </c>
      <c r="G177" s="80">
        <f>IF('男子'!F172&lt;&gt;"",'男子'!F172,"")</f>
      </c>
      <c r="H177" s="80">
        <f t="shared" si="68"/>
      </c>
      <c r="I177" s="80">
        <f>IF(F177="","",IF('男子'!$G$171&lt;&gt;"",'男子'!$G$171,""))</f>
      </c>
      <c r="J177" s="80">
        <f t="shared" si="69"/>
      </c>
      <c r="K177" s="81">
        <f t="shared" si="66"/>
      </c>
      <c r="L177" s="111">
        <f>IF(F177="","",'男子'!$B$163)</f>
      </c>
      <c r="M177" s="82">
        <f t="shared" si="67"/>
      </c>
      <c r="N177" s="80">
        <f t="shared" si="70"/>
      </c>
      <c r="O177" s="265">
        <f>IF('男子'!$H$171&lt;&gt;"",'男子'!$H$171,"")</f>
      </c>
      <c r="P177" s="83">
        <f t="shared" si="54"/>
      </c>
      <c r="Q177" s="83">
        <f t="shared" si="59"/>
      </c>
      <c r="R177" s="83">
        <f t="shared" si="60"/>
      </c>
      <c r="S177" s="83">
        <f t="shared" si="55"/>
      </c>
      <c r="T177" s="83">
        <f t="shared" si="64"/>
      </c>
      <c r="U177" s="65">
        <f t="shared" si="65"/>
      </c>
      <c r="V177" s="188">
        <f t="shared" si="57"/>
      </c>
      <c r="W177" s="194"/>
      <c r="X177" s="433"/>
      <c r="Z177" s="80">
        <f>IF(S177="","",IF(COUNTIF($S$2:S177,S177)=1,"●",""))</f>
      </c>
      <c r="AA177" s="137">
        <f t="shared" si="58"/>
      </c>
    </row>
    <row r="178" spans="1:27" s="79" customFormat="1" ht="13.5">
      <c r="A178" s="79">
        <f t="shared" si="49"/>
        <v>328</v>
      </c>
      <c r="C178" s="80">
        <f t="shared" si="47"/>
      </c>
      <c r="D178" s="80">
        <f>IF(F178="","",IF(SUM($D$2:D177)=0,(郡市番号*1000)+1,MAX($D$2:D177)+1))</f>
      </c>
      <c r="E178" s="254">
        <f>IF('男子'!C173&lt;&gt;"",'男子'!C173,"")</f>
      </c>
      <c r="F178" s="80">
        <f>IF('男子'!E173&lt;&gt;"",'男子'!E173,"")</f>
      </c>
      <c r="G178" s="80">
        <f>IF('男子'!F173&lt;&gt;"",'男子'!F173,"")</f>
      </c>
      <c r="H178" s="80">
        <f t="shared" si="68"/>
      </c>
      <c r="I178" s="80">
        <f>IF(F178="","",IF('男子'!$G$171&lt;&gt;"",'男子'!$G$171,""))</f>
      </c>
      <c r="J178" s="80">
        <f t="shared" si="69"/>
      </c>
      <c r="K178" s="81">
        <f t="shared" si="66"/>
      </c>
      <c r="L178" s="111">
        <f>IF(F178="","",'男子'!$B$163)</f>
      </c>
      <c r="M178" s="82">
        <f t="shared" si="67"/>
      </c>
      <c r="N178" s="80">
        <f t="shared" si="70"/>
      </c>
      <c r="O178" s="265">
        <f>IF('男子'!$H$171&lt;&gt;"",'男子'!$H$171,"")</f>
      </c>
      <c r="P178" s="83">
        <f t="shared" si="54"/>
      </c>
      <c r="Q178" s="83">
        <f t="shared" si="59"/>
      </c>
      <c r="R178" s="83">
        <f t="shared" si="60"/>
      </c>
      <c r="S178" s="83">
        <f t="shared" si="55"/>
      </c>
      <c r="T178" s="83">
        <f t="shared" si="64"/>
      </c>
      <c r="U178" s="65">
        <f t="shared" si="65"/>
      </c>
      <c r="V178" s="188">
        <f t="shared" si="57"/>
      </c>
      <c r="W178" s="194"/>
      <c r="X178" s="433"/>
      <c r="Z178" s="80">
        <f>IF(S178="","",IF(COUNTIF($S$2:S178,S178)=1,"●",""))</f>
      </c>
      <c r="AA178" s="137">
        <f t="shared" si="58"/>
      </c>
    </row>
    <row r="179" spans="1:27" s="84" customFormat="1" ht="13.5">
      <c r="A179" s="84">
        <f t="shared" si="49"/>
        <v>328</v>
      </c>
      <c r="C179" s="85">
        <f t="shared" si="47"/>
      </c>
      <c r="D179" s="85">
        <f>IF(F179="","",IF(SUM($D$2:D178)=0,(郡市番号*1000)+1,MAX($D$2:D178)+1))</f>
      </c>
      <c r="E179" s="255">
        <f>IF('男子'!C174&lt;&gt;"",'男子'!C174,"")</f>
      </c>
      <c r="F179" s="85">
        <f>IF('男子'!E174&lt;&gt;"",'男子'!E174,"")</f>
      </c>
      <c r="G179" s="85">
        <f>IF('男子'!F174&lt;&gt;"",'男子'!F174,"")</f>
      </c>
      <c r="H179" s="85">
        <f t="shared" si="68"/>
      </c>
      <c r="I179" s="85">
        <f>IF(F179="","",IF('男子'!$G$171&lt;&gt;"",'男子'!$G$171,""))</f>
      </c>
      <c r="J179" s="85">
        <f t="shared" si="69"/>
      </c>
      <c r="K179" s="86">
        <f t="shared" si="66"/>
      </c>
      <c r="L179" s="112">
        <f>IF(F179="","",'男子'!$B$163)</f>
      </c>
      <c r="M179" s="87">
        <f t="shared" si="67"/>
      </c>
      <c r="N179" s="85">
        <f t="shared" si="70"/>
      </c>
      <c r="O179" s="266">
        <f>IF('男子'!$H$171&lt;&gt;"",'男子'!$H$171,"")</f>
      </c>
      <c r="P179" s="88">
        <f t="shared" si="54"/>
      </c>
      <c r="Q179" s="88">
        <f t="shared" si="59"/>
      </c>
      <c r="R179" s="88">
        <f t="shared" si="60"/>
      </c>
      <c r="S179" s="88">
        <f t="shared" si="55"/>
      </c>
      <c r="T179" s="88">
        <f t="shared" si="64"/>
      </c>
      <c r="U179" s="71">
        <f t="shared" si="65"/>
      </c>
      <c r="V179" s="189">
        <f t="shared" si="57"/>
      </c>
      <c r="W179" s="195"/>
      <c r="X179" s="433"/>
      <c r="Z179" s="85">
        <f>IF(S179="","",IF(COUNTIF($S$2:S179,S179)=1,"●",""))</f>
      </c>
      <c r="AA179" s="138">
        <f t="shared" si="58"/>
      </c>
    </row>
    <row r="180" spans="1:27" s="74" customFormat="1" ht="13.5">
      <c r="A180" s="74">
        <f t="shared" si="49"/>
        <v>328</v>
      </c>
      <c r="C180" s="75">
        <f t="shared" si="47"/>
      </c>
      <c r="D180" s="75">
        <f>IF(F180="","",IF(SUM($D$2:D179)=0,(郡市番号*1000)+1,MAX($D$2:D179)+1))</f>
      </c>
      <c r="E180" s="253">
        <f>IF('男子'!I169&lt;&gt;"",'男子'!I169,"")</f>
      </c>
      <c r="F180" s="75">
        <f>IF('男子'!K169&lt;&gt;"",'男子'!K169,"")</f>
      </c>
      <c r="G180" s="75">
        <f>IF('男子'!L169&lt;&gt;"",'男子'!L169,"")</f>
      </c>
      <c r="H180" s="75">
        <f t="shared" si="68"/>
      </c>
      <c r="I180" s="75">
        <f>IF(F180="","",IF('男子'!$M$171&lt;&gt;"",'男子'!$M$171,""))</f>
      </c>
      <c r="J180" s="75">
        <f t="shared" si="69"/>
      </c>
      <c r="K180" s="76">
        <f t="shared" si="66"/>
      </c>
      <c r="L180" s="110">
        <f>IF(F180="","",'男子'!$B$163)</f>
      </c>
      <c r="M180" s="77">
        <f t="shared" si="67"/>
      </c>
      <c r="N180" s="75">
        <f t="shared" si="70"/>
      </c>
      <c r="O180" s="264">
        <f>IF('男子'!$N$171&lt;&gt;"",'男子'!$N$171,"")</f>
      </c>
      <c r="P180" s="78">
        <f t="shared" si="54"/>
      </c>
      <c r="Q180" s="78">
        <f t="shared" si="59"/>
      </c>
      <c r="R180" s="78">
        <f t="shared" si="60"/>
      </c>
      <c r="S180" s="78">
        <f t="shared" si="55"/>
      </c>
      <c r="T180" s="78">
        <f t="shared" si="64"/>
      </c>
      <c r="U180" s="59">
        <f t="shared" si="65"/>
      </c>
      <c r="V180" s="188">
        <f t="shared" si="57"/>
      </c>
      <c r="W180" s="194"/>
      <c r="X180" s="433"/>
      <c r="Z180" s="75">
        <f>IF(S180="","",IF(COUNTIF($S$2:S180,S180)=1,"●",""))</f>
      </c>
      <c r="AA180" s="136">
        <f t="shared" si="58"/>
      </c>
    </row>
    <row r="181" spans="1:27" s="79" customFormat="1" ht="13.5">
      <c r="A181" s="79">
        <f t="shared" si="49"/>
        <v>328</v>
      </c>
      <c r="C181" s="80">
        <f t="shared" si="47"/>
      </c>
      <c r="D181" s="80">
        <f>IF(F181="","",IF(SUM($D$2:D180)=0,(郡市番号*1000)+1,MAX($D$2:D180)+1))</f>
      </c>
      <c r="E181" s="254">
        <f>IF('男子'!I170&lt;&gt;"",'男子'!I170,"")</f>
      </c>
      <c r="F181" s="80">
        <f>IF('男子'!K170&lt;&gt;"",'男子'!K170,"")</f>
      </c>
      <c r="G181" s="80">
        <f>IF('男子'!L170&lt;&gt;"",'男子'!L170,"")</f>
      </c>
      <c r="H181" s="80">
        <f t="shared" si="68"/>
      </c>
      <c r="I181" s="80">
        <f>IF(F181="","",IF('男子'!$M$171&lt;&gt;"",'男子'!$M$171,""))</f>
      </c>
      <c r="J181" s="80">
        <f t="shared" si="69"/>
      </c>
      <c r="K181" s="81">
        <f t="shared" si="66"/>
      </c>
      <c r="L181" s="111">
        <f>IF(F181="","",'男子'!$B$163)</f>
      </c>
      <c r="M181" s="82">
        <f t="shared" si="67"/>
      </c>
      <c r="N181" s="80">
        <f t="shared" si="70"/>
      </c>
      <c r="O181" s="265">
        <f>IF('男子'!$N$171&lt;&gt;"",'男子'!$N$171,"")</f>
      </c>
      <c r="P181" s="83">
        <f t="shared" si="54"/>
      </c>
      <c r="Q181" s="83">
        <f t="shared" si="59"/>
      </c>
      <c r="R181" s="83">
        <f t="shared" si="60"/>
      </c>
      <c r="S181" s="83">
        <f t="shared" si="55"/>
      </c>
      <c r="T181" s="83">
        <f t="shared" si="64"/>
      </c>
      <c r="U181" s="65">
        <f t="shared" si="65"/>
      </c>
      <c r="V181" s="188">
        <f t="shared" si="57"/>
      </c>
      <c r="W181" s="194"/>
      <c r="X181" s="433"/>
      <c r="Z181" s="80">
        <f>IF(S181="","",IF(COUNTIF($S$2:S181,S181)=1,"●",""))</f>
      </c>
      <c r="AA181" s="137">
        <f t="shared" si="58"/>
      </c>
    </row>
    <row r="182" spans="1:27" s="79" customFormat="1" ht="13.5">
      <c r="A182" s="79">
        <f t="shared" si="49"/>
        <v>328</v>
      </c>
      <c r="C182" s="80">
        <f t="shared" si="47"/>
      </c>
      <c r="D182" s="80">
        <f>IF(F182="","",IF(SUM($D$2:D181)=0,(郡市番号*1000)+1,MAX($D$2:D181)+1))</f>
      </c>
      <c r="E182" s="254">
        <f>IF('男子'!I171&lt;&gt;"",'男子'!I171,"")</f>
      </c>
      <c r="F182" s="80">
        <f>IF('男子'!K171&lt;&gt;"",'男子'!K171,"")</f>
      </c>
      <c r="G182" s="80">
        <f>IF('男子'!L171&lt;&gt;"",'男子'!L171,"")</f>
      </c>
      <c r="H182" s="80">
        <f t="shared" si="68"/>
      </c>
      <c r="I182" s="80">
        <f>IF(F182="","",IF('男子'!$M$171&lt;&gt;"",'男子'!$M$171,""))</f>
      </c>
      <c r="J182" s="80">
        <f t="shared" si="69"/>
      </c>
      <c r="K182" s="81">
        <f t="shared" si="66"/>
      </c>
      <c r="L182" s="111">
        <f>IF(F182="","",'男子'!$B$163)</f>
      </c>
      <c r="M182" s="82">
        <f t="shared" si="67"/>
      </c>
      <c r="N182" s="80">
        <f t="shared" si="70"/>
      </c>
      <c r="O182" s="265">
        <f>IF('男子'!$N$171&lt;&gt;"",'男子'!$N$171,"")</f>
      </c>
      <c r="P182" s="83">
        <f t="shared" si="54"/>
      </c>
      <c r="Q182" s="83">
        <f t="shared" si="59"/>
      </c>
      <c r="R182" s="83">
        <f t="shared" si="60"/>
      </c>
      <c r="S182" s="83">
        <f t="shared" si="55"/>
      </c>
      <c r="T182" s="83">
        <f t="shared" si="64"/>
      </c>
      <c r="U182" s="65">
        <f t="shared" si="65"/>
      </c>
      <c r="V182" s="188">
        <f t="shared" si="57"/>
      </c>
      <c r="W182" s="194"/>
      <c r="X182" s="433"/>
      <c r="Z182" s="80">
        <f>IF(S182="","",IF(COUNTIF($S$2:S182,S182)=1,"●",""))</f>
      </c>
      <c r="AA182" s="137">
        <f t="shared" si="58"/>
      </c>
    </row>
    <row r="183" spans="1:27" s="79" customFormat="1" ht="13.5">
      <c r="A183" s="79">
        <f t="shared" si="49"/>
        <v>328</v>
      </c>
      <c r="C183" s="80">
        <f t="shared" si="47"/>
      </c>
      <c r="D183" s="80">
        <f>IF(F183="","",IF(SUM($D$2:D182)=0,(郡市番号*1000)+1,MAX($D$2:D182)+1))</f>
      </c>
      <c r="E183" s="254">
        <f>IF('男子'!I172&lt;&gt;"",'男子'!I172,"")</f>
      </c>
      <c r="F183" s="80">
        <f>IF('男子'!K172&lt;&gt;"",'男子'!K172,"")</f>
      </c>
      <c r="G183" s="80">
        <f>IF('男子'!L172&lt;&gt;"",'男子'!L172,"")</f>
      </c>
      <c r="H183" s="80">
        <f t="shared" si="68"/>
      </c>
      <c r="I183" s="80">
        <f>IF(F183="","",IF('男子'!$M$171&lt;&gt;"",'男子'!$M$171,""))</f>
      </c>
      <c r="J183" s="80">
        <f t="shared" si="69"/>
      </c>
      <c r="K183" s="81">
        <f t="shared" si="66"/>
      </c>
      <c r="L183" s="111">
        <f>IF(F183="","",'男子'!$B$163)</f>
      </c>
      <c r="M183" s="82">
        <f t="shared" si="67"/>
      </c>
      <c r="N183" s="80">
        <f t="shared" si="70"/>
      </c>
      <c r="O183" s="265">
        <f>IF('男子'!$N$171&lt;&gt;"",'男子'!$N$171,"")</f>
      </c>
      <c r="P183" s="83">
        <f t="shared" si="54"/>
      </c>
      <c r="Q183" s="83">
        <f t="shared" si="59"/>
      </c>
      <c r="R183" s="83">
        <f t="shared" si="60"/>
      </c>
      <c r="S183" s="83">
        <f t="shared" si="55"/>
      </c>
      <c r="T183" s="83">
        <f t="shared" si="64"/>
      </c>
      <c r="U183" s="65">
        <f t="shared" si="65"/>
      </c>
      <c r="V183" s="188">
        <f t="shared" si="57"/>
      </c>
      <c r="W183" s="194"/>
      <c r="X183" s="433"/>
      <c r="Z183" s="80">
        <f>IF(S183="","",IF(COUNTIF($S$2:S183,S183)=1,"●",""))</f>
      </c>
      <c r="AA183" s="137">
        <f t="shared" si="58"/>
      </c>
    </row>
    <row r="184" spans="1:27" s="79" customFormat="1" ht="13.5">
      <c r="A184" s="79">
        <f t="shared" si="49"/>
        <v>328</v>
      </c>
      <c r="C184" s="80">
        <f t="shared" si="47"/>
      </c>
      <c r="D184" s="80">
        <f>IF(F184="","",IF(SUM($D$2:D183)=0,(郡市番号*1000)+1,MAX($D$2:D183)+1))</f>
      </c>
      <c r="E184" s="254">
        <f>IF('男子'!I173&lt;&gt;"",'男子'!I173,"")</f>
      </c>
      <c r="F184" s="80">
        <f>IF('男子'!K173&lt;&gt;"",'男子'!K173,"")</f>
      </c>
      <c r="G184" s="80">
        <f>IF('男子'!L173&lt;&gt;"",'男子'!L173,"")</f>
      </c>
      <c r="H184" s="80">
        <f t="shared" si="68"/>
      </c>
      <c r="I184" s="80">
        <f>IF(F184="","",IF('男子'!$M$171&lt;&gt;"",'男子'!$M$171,""))</f>
      </c>
      <c r="J184" s="80">
        <f t="shared" si="69"/>
      </c>
      <c r="K184" s="81">
        <f t="shared" si="66"/>
      </c>
      <c r="L184" s="111">
        <f>IF(F184="","",'男子'!$B$163)</f>
      </c>
      <c r="M184" s="82">
        <f t="shared" si="67"/>
      </c>
      <c r="N184" s="80">
        <f t="shared" si="70"/>
      </c>
      <c r="O184" s="265">
        <f>IF('男子'!$N$171&lt;&gt;"",'男子'!$N$171,"")</f>
      </c>
      <c r="P184" s="83">
        <f t="shared" si="54"/>
      </c>
      <c r="Q184" s="83">
        <f t="shared" si="59"/>
      </c>
      <c r="R184" s="83">
        <f t="shared" si="60"/>
      </c>
      <c r="S184" s="83">
        <f t="shared" si="55"/>
      </c>
      <c r="T184" s="83">
        <f t="shared" si="64"/>
      </c>
      <c r="U184" s="65">
        <f t="shared" si="65"/>
      </c>
      <c r="V184" s="188">
        <f t="shared" si="57"/>
      </c>
      <c r="W184" s="194"/>
      <c r="X184" s="433"/>
      <c r="Z184" s="80">
        <f>IF(S184="","",IF(COUNTIF($S$2:S184,S184)=1,"●",""))</f>
      </c>
      <c r="AA184" s="137">
        <f t="shared" si="58"/>
      </c>
    </row>
    <row r="185" spans="1:27" s="84" customFormat="1" ht="13.5">
      <c r="A185" s="84">
        <f t="shared" si="49"/>
        <v>328</v>
      </c>
      <c r="C185" s="85">
        <f t="shared" si="47"/>
      </c>
      <c r="D185" s="85">
        <f>IF(F185="","",IF(SUM($D$2:D184)=0,(郡市番号*1000)+1,MAX($D$2:D184)+1))</f>
      </c>
      <c r="E185" s="255">
        <f>IF('男子'!I174&lt;&gt;"",'男子'!I174,"")</f>
      </c>
      <c r="F185" s="85">
        <f>IF('男子'!K174&lt;&gt;"",'男子'!K174,"")</f>
      </c>
      <c r="G185" s="85">
        <f>IF('男子'!L174&lt;&gt;"",'男子'!L174,"")</f>
      </c>
      <c r="H185" s="85">
        <f t="shared" si="68"/>
      </c>
      <c r="I185" s="85">
        <f>IF(F185="","",IF('男子'!$M$171&lt;&gt;"",'男子'!$M$171,""))</f>
      </c>
      <c r="J185" s="85">
        <f t="shared" si="69"/>
      </c>
      <c r="K185" s="86">
        <f t="shared" si="66"/>
      </c>
      <c r="L185" s="112">
        <f>IF(F185="","",'男子'!$B$163)</f>
      </c>
      <c r="M185" s="87">
        <f t="shared" si="67"/>
      </c>
      <c r="N185" s="85">
        <f t="shared" si="70"/>
      </c>
      <c r="O185" s="266">
        <f>IF('男子'!$N$171&lt;&gt;"",'男子'!$N$171,"")</f>
      </c>
      <c r="P185" s="88">
        <f t="shared" si="54"/>
      </c>
      <c r="Q185" s="88">
        <f t="shared" si="59"/>
      </c>
      <c r="R185" s="88">
        <f t="shared" si="60"/>
      </c>
      <c r="S185" s="88">
        <f t="shared" si="55"/>
      </c>
      <c r="T185" s="88">
        <f t="shared" si="64"/>
      </c>
      <c r="U185" s="71">
        <f t="shared" si="65"/>
      </c>
      <c r="V185" s="189">
        <f t="shared" si="57"/>
      </c>
      <c r="W185" s="195"/>
      <c r="X185" s="439"/>
      <c r="Z185" s="85">
        <f>IF(S185="","",IF(COUNTIF($S$2:S185,S185)=1,"●",""))</f>
      </c>
      <c r="AA185" s="138">
        <f t="shared" si="58"/>
      </c>
    </row>
    <row r="186" spans="1:27" s="74" customFormat="1" ht="13.5">
      <c r="A186" s="74">
        <f t="shared" si="49"/>
        <v>328</v>
      </c>
      <c r="C186" s="75">
        <f t="shared" si="47"/>
      </c>
      <c r="D186" s="75">
        <f>IF(F186="","",IF(SUM($D$2:D185)=0,(郡市番号*1000)+1,MAX($D$2:D185)+1))</f>
      </c>
      <c r="E186" s="270">
        <f>IF('男子'!L151&lt;&gt;"","Z"&amp;MID(M186,2,1)&amp;郡市番号&amp;"1","")</f>
      </c>
      <c r="F186" s="75">
        <f>IF('男子'!$G$153&lt;&gt;"",郡市名&amp;REPT("　",MAX(0,6-LEN(郡市名)-LEN(I186)))&amp;('男子'!$G$153),"")</f>
      </c>
      <c r="G186" s="75"/>
      <c r="H186" s="75">
        <f t="shared" si="68"/>
      </c>
      <c r="I186" s="75">
        <f>IF('男子'!$G$153&lt;&gt;"",'男子'!$G$153,"")</f>
      </c>
      <c r="J186" s="75">
        <f t="shared" si="69"/>
      </c>
      <c r="K186" s="76">
        <f aca="true" t="shared" si="71" ref="K186:K193">IF(F186="","",1018)</f>
      </c>
      <c r="L186" s="110">
        <f aca="true" t="shared" si="72" ref="L186:L193">IF(F186="","",L138&amp;"_T")</f>
      </c>
      <c r="M186" s="77">
        <f aca="true" t="shared" si="73" ref="M186:M193">IF(F186="","","RA_T")</f>
      </c>
      <c r="N186" s="75">
        <f t="shared" si="70"/>
      </c>
      <c r="O186" s="264">
        <f>IF('男子'!$H$153&lt;&gt;"",'男子'!$H$153,"")</f>
      </c>
      <c r="P186" s="78"/>
      <c r="Q186" s="78">
        <f t="shared" si="59"/>
      </c>
      <c r="R186" s="78">
        <f t="shared" si="60"/>
      </c>
      <c r="S186" s="78">
        <f t="shared" si="55"/>
      </c>
      <c r="T186" s="78">
        <f>IF(F186="","",COUNTIF($S$186:$S$193,S186))</f>
      </c>
      <c r="U186" s="59">
        <f aca="true" t="shared" si="74" ref="U186:U195">IF(OR(T186="",T186&lt;3),"","確認")</f>
      </c>
      <c r="V186" s="190"/>
      <c r="W186" s="194"/>
      <c r="X186" s="435" t="s">
        <v>190</v>
      </c>
      <c r="Z186" s="75">
        <f>IF(S186="","",IF(COUNTIF($S$2:S186,S186)=1,"●",""))</f>
      </c>
      <c r="AA186" s="136"/>
    </row>
    <row r="187" spans="1:27" s="79" customFormat="1" ht="13.5">
      <c r="A187" s="79">
        <f t="shared" si="49"/>
        <v>328</v>
      </c>
      <c r="C187" s="80">
        <f t="shared" si="47"/>
      </c>
      <c r="D187" s="80">
        <f>IF(F187="","",IF(SUM($D$2:D186)=0,(郡市番号*1000)+1,MAX($D$2:D186)+1))</f>
      </c>
      <c r="E187" s="271">
        <f>IF('男子'!L152&lt;&gt;"","Z"&amp;MID(M187,2,1)&amp;郡市番号&amp;"1","")</f>
      </c>
      <c r="F187" s="80">
        <f>IF('男子'!$M$153&lt;&gt;"",郡市名&amp;REPT("　",MAX(0,6-LEN(郡市名)-LEN(I187)))&amp;('男子'!$M$153),"")</f>
      </c>
      <c r="G187" s="80"/>
      <c r="H187" s="80">
        <f t="shared" si="68"/>
      </c>
      <c r="I187" s="80">
        <f>IF('男子'!$M$153&lt;&gt;"",'男子'!$M$153,"")</f>
      </c>
      <c r="J187" s="80">
        <f t="shared" si="69"/>
      </c>
      <c r="K187" s="81">
        <f t="shared" si="71"/>
      </c>
      <c r="L187" s="111">
        <f t="shared" si="72"/>
      </c>
      <c r="M187" s="82">
        <f t="shared" si="73"/>
      </c>
      <c r="N187" s="80">
        <f t="shared" si="70"/>
      </c>
      <c r="O187" s="265">
        <f>IF('男子'!$N$153&lt;&gt;"",'男子'!$N$153,"")</f>
      </c>
      <c r="P187" s="83"/>
      <c r="Q187" s="83">
        <f t="shared" si="59"/>
      </c>
      <c r="R187" s="83">
        <f t="shared" si="60"/>
      </c>
      <c r="S187" s="83">
        <f t="shared" si="55"/>
      </c>
      <c r="T187" s="83">
        <f aca="true" t="shared" si="75" ref="T187:T193">IF(F187="","",COUNTIF($S$186:$S$193,S187))</f>
      </c>
      <c r="U187" s="65">
        <f t="shared" si="74"/>
      </c>
      <c r="V187" s="190"/>
      <c r="W187" s="194"/>
      <c r="X187" s="436"/>
      <c r="Z187" s="80">
        <f>IF(S187="","",IF(COUNTIF($S$2:S187,S187)=1,"●",""))</f>
      </c>
      <c r="AA187" s="137"/>
    </row>
    <row r="188" spans="1:27" s="79" customFormat="1" ht="13.5">
      <c r="A188" s="79">
        <f t="shared" si="49"/>
        <v>328</v>
      </c>
      <c r="C188" s="80">
        <f t="shared" si="47"/>
      </c>
      <c r="D188" s="80">
        <f>IF(F188="","",IF(SUM($D$2:D187)=0,(郡市番号*1000)+1,MAX($D$2:D187)+1))</f>
      </c>
      <c r="E188" s="271">
        <f>IF('男子'!L153&lt;&gt;"","Z"&amp;MID(M188,2,1)&amp;郡市番号&amp;"1","")</f>
      </c>
      <c r="F188" s="80">
        <f>IF('男子'!$G$159&lt;&gt;"",郡市名&amp;REPT("　",MAX(0,6-LEN(郡市名)-LEN(I188)))&amp;('男子'!$G$159),"")</f>
      </c>
      <c r="G188" s="80"/>
      <c r="H188" s="80">
        <f t="shared" si="68"/>
      </c>
      <c r="I188" s="80">
        <f>IF('男子'!$G$159&lt;&gt;"",'男子'!$G$159,"")</f>
      </c>
      <c r="J188" s="80">
        <f t="shared" si="69"/>
      </c>
      <c r="K188" s="81">
        <f t="shared" si="71"/>
      </c>
      <c r="L188" s="111">
        <f t="shared" si="72"/>
      </c>
      <c r="M188" s="82">
        <f t="shared" si="73"/>
      </c>
      <c r="N188" s="80">
        <f t="shared" si="70"/>
      </c>
      <c r="O188" s="265">
        <f>IF('男子'!$H$159&lt;&gt;"",'男子'!$H$159,"")</f>
      </c>
      <c r="P188" s="83"/>
      <c r="Q188" s="83">
        <f t="shared" si="59"/>
      </c>
      <c r="R188" s="83">
        <f t="shared" si="60"/>
      </c>
      <c r="S188" s="83">
        <f t="shared" si="55"/>
      </c>
      <c r="T188" s="83">
        <f t="shared" si="75"/>
      </c>
      <c r="U188" s="65">
        <f t="shared" si="74"/>
      </c>
      <c r="V188" s="190"/>
      <c r="W188" s="194"/>
      <c r="X188" s="436"/>
      <c r="Z188" s="80">
        <f>IF(S188="","",IF(COUNTIF($S$2:S188,S188)=1,"●",""))</f>
      </c>
      <c r="AA188" s="137"/>
    </row>
    <row r="189" spans="1:27" s="79" customFormat="1" ht="13.5">
      <c r="A189" s="79">
        <f t="shared" si="49"/>
        <v>328</v>
      </c>
      <c r="C189" s="80">
        <f t="shared" si="47"/>
      </c>
      <c r="D189" s="80">
        <f>IF(F189="","",IF(SUM($D$2:D188)=0,(郡市番号*1000)+1,MAX($D$2:D188)+1))</f>
      </c>
      <c r="E189" s="271">
        <f>IF('男子'!L154&lt;&gt;"","Z"&amp;MID(M189,2,1)&amp;郡市番号&amp;"1","")</f>
      </c>
      <c r="F189" s="80">
        <f>IF('男子'!$M$159&lt;&gt;"",郡市名&amp;REPT("　",MAX(0,6-LEN(郡市名)-LEN(I189)))&amp;('男子'!$M$159),"")</f>
      </c>
      <c r="G189" s="80"/>
      <c r="H189" s="80">
        <f t="shared" si="68"/>
      </c>
      <c r="I189" s="80">
        <f>IF('男子'!$M$159&lt;&gt;"",'男子'!$M$159,"")</f>
      </c>
      <c r="J189" s="80">
        <f t="shared" si="69"/>
      </c>
      <c r="K189" s="81">
        <f t="shared" si="71"/>
      </c>
      <c r="L189" s="111">
        <f t="shared" si="72"/>
      </c>
      <c r="M189" s="82">
        <f t="shared" si="73"/>
      </c>
      <c r="N189" s="80">
        <f t="shared" si="70"/>
      </c>
      <c r="O189" s="265">
        <f>IF('男子'!$N$159&lt;&gt;"",'男子'!$N$159,"")</f>
      </c>
      <c r="P189" s="83"/>
      <c r="Q189" s="83">
        <f t="shared" si="59"/>
      </c>
      <c r="R189" s="83">
        <f t="shared" si="60"/>
      </c>
      <c r="S189" s="83">
        <f t="shared" si="55"/>
      </c>
      <c r="T189" s="83">
        <f t="shared" si="75"/>
      </c>
      <c r="U189" s="65">
        <f t="shared" si="74"/>
      </c>
      <c r="V189" s="190"/>
      <c r="W189" s="194"/>
      <c r="X189" s="436"/>
      <c r="Z189" s="80">
        <f>IF(S189="","",IF(COUNTIF($S$2:S189,S189)=1,"●",""))</f>
      </c>
      <c r="AA189" s="137"/>
    </row>
    <row r="190" spans="1:27" s="79" customFormat="1" ht="13.5">
      <c r="A190" s="79">
        <f t="shared" si="49"/>
        <v>328</v>
      </c>
      <c r="C190" s="80">
        <f t="shared" si="47"/>
      </c>
      <c r="D190" s="80">
        <f>IF(F190="","",IF(SUM($D$2:D189)=0,(郡市番号*1000)+1,MAX($D$2:D189)+1))</f>
      </c>
      <c r="E190" s="271">
        <f>IF('男子'!L155&lt;&gt;"","Z"&amp;MID(M190,2,1)&amp;郡市番号&amp;"1","")</f>
      </c>
      <c r="F190" s="80">
        <f>IF('男子'!$G$165&lt;&gt;"",郡市名&amp;REPT("　",MAX(0,6-LEN(郡市名)-LEN(I190)))&amp;('男子'!$G$165),"")</f>
      </c>
      <c r="G190" s="80"/>
      <c r="H190" s="80">
        <f t="shared" si="68"/>
      </c>
      <c r="I190" s="80">
        <f>IF('男子'!$G$165&lt;&gt;"",'男子'!$G$165,"")</f>
      </c>
      <c r="J190" s="80">
        <f t="shared" si="69"/>
      </c>
      <c r="K190" s="81">
        <f t="shared" si="71"/>
      </c>
      <c r="L190" s="111">
        <f t="shared" si="72"/>
      </c>
      <c r="M190" s="82">
        <f t="shared" si="73"/>
      </c>
      <c r="N190" s="80">
        <f t="shared" si="70"/>
      </c>
      <c r="O190" s="265">
        <f>IF('男子'!$H$165&lt;&gt;"",'男子'!$H$165,"")</f>
      </c>
      <c r="P190" s="83"/>
      <c r="Q190" s="83">
        <f t="shared" si="59"/>
      </c>
      <c r="R190" s="83">
        <f t="shared" si="60"/>
      </c>
      <c r="S190" s="83">
        <f t="shared" si="55"/>
      </c>
      <c r="T190" s="83">
        <f t="shared" si="75"/>
      </c>
      <c r="U190" s="65">
        <f t="shared" si="74"/>
      </c>
      <c r="V190" s="190"/>
      <c r="W190" s="194"/>
      <c r="X190" s="436"/>
      <c r="Z190" s="80">
        <f>IF(S190="","",IF(COUNTIF($S$2:S190,S190)=1,"●",""))</f>
      </c>
      <c r="AA190" s="137"/>
    </row>
    <row r="191" spans="1:27" s="79" customFormat="1" ht="13.5">
      <c r="A191" s="79">
        <f t="shared" si="49"/>
        <v>328</v>
      </c>
      <c r="C191" s="80">
        <f t="shared" si="47"/>
      </c>
      <c r="D191" s="80">
        <f>IF(F191="","",IF(SUM($D$2:D190)=0,(郡市番号*1000)+1,MAX($D$2:D190)+1))</f>
      </c>
      <c r="E191" s="271">
        <f>IF('男子'!L156&lt;&gt;"","Z"&amp;MID(M191,2,1)&amp;郡市番号&amp;"1","")</f>
      </c>
      <c r="F191" s="80">
        <f>IF('男子'!$M$165&lt;&gt;"",郡市名&amp;REPT("　",MAX(0,6-LEN(郡市名)-LEN(I191)))&amp;('男子'!$M$165),"")</f>
      </c>
      <c r="G191" s="80"/>
      <c r="H191" s="80">
        <f t="shared" si="68"/>
      </c>
      <c r="I191" s="80">
        <f>IF('男子'!$M$165&lt;&gt;"",'男子'!$M$165,"")</f>
      </c>
      <c r="J191" s="80">
        <f t="shared" si="69"/>
      </c>
      <c r="K191" s="81">
        <f t="shared" si="71"/>
      </c>
      <c r="L191" s="111">
        <f t="shared" si="72"/>
      </c>
      <c r="M191" s="82">
        <f t="shared" si="73"/>
      </c>
      <c r="N191" s="80">
        <f t="shared" si="70"/>
      </c>
      <c r="O191" s="265">
        <f>IF('男子'!$N$165&lt;&gt;"",'男子'!$N$165,"")</f>
      </c>
      <c r="P191" s="83"/>
      <c r="Q191" s="83">
        <f t="shared" si="59"/>
      </c>
      <c r="R191" s="83">
        <f t="shared" si="60"/>
      </c>
      <c r="S191" s="83">
        <f t="shared" si="55"/>
      </c>
      <c r="T191" s="83">
        <f t="shared" si="75"/>
      </c>
      <c r="U191" s="65">
        <f t="shared" si="74"/>
      </c>
      <c r="V191" s="190"/>
      <c r="W191" s="194"/>
      <c r="X191" s="436"/>
      <c r="Z191" s="80">
        <f>IF(S191="","",IF(COUNTIF($S$2:S191,S191)=1,"●",""))</f>
      </c>
      <c r="AA191" s="137"/>
    </row>
    <row r="192" spans="1:27" s="79" customFormat="1" ht="13.5">
      <c r="A192" s="79">
        <f t="shared" si="49"/>
        <v>328</v>
      </c>
      <c r="C192" s="80">
        <f t="shared" si="47"/>
      </c>
      <c r="D192" s="80">
        <f>IF(F192="","",IF(SUM($D$2:D191)=0,(郡市番号*1000)+1,MAX($D$2:D191)+1))</f>
      </c>
      <c r="E192" s="271">
        <f>IF('男子'!L157&lt;&gt;"","Z"&amp;MID(M192,2,1)&amp;郡市番号&amp;"1","")</f>
      </c>
      <c r="F192" s="80">
        <f>IF('男子'!$G$171&lt;&gt;"",郡市名&amp;REPT("　",MAX(0,6-LEN(郡市名)-LEN(I192)))&amp;('男子'!$G$171),"")</f>
      </c>
      <c r="G192" s="80"/>
      <c r="H192" s="80">
        <f t="shared" si="68"/>
      </c>
      <c r="I192" s="80">
        <f>IF('男子'!$G$171&lt;&gt;"",'男子'!$G$171,"")</f>
      </c>
      <c r="J192" s="80">
        <f t="shared" si="69"/>
      </c>
      <c r="K192" s="81">
        <f t="shared" si="71"/>
      </c>
      <c r="L192" s="111">
        <f t="shared" si="72"/>
      </c>
      <c r="M192" s="82">
        <f t="shared" si="73"/>
      </c>
      <c r="N192" s="80">
        <f t="shared" si="70"/>
      </c>
      <c r="O192" s="265">
        <f>IF('男子'!$H$171&lt;&gt;"",'男子'!$H$171,"")</f>
      </c>
      <c r="P192" s="83"/>
      <c r="Q192" s="83">
        <f t="shared" si="59"/>
      </c>
      <c r="R192" s="83">
        <f t="shared" si="60"/>
      </c>
      <c r="S192" s="83">
        <f t="shared" si="55"/>
      </c>
      <c r="T192" s="83">
        <f t="shared" si="75"/>
      </c>
      <c r="U192" s="65">
        <f t="shared" si="74"/>
      </c>
      <c r="V192" s="190"/>
      <c r="W192" s="194"/>
      <c r="X192" s="436"/>
      <c r="Z192" s="80">
        <f>IF(S192="","",IF(COUNTIF($S$2:S192,S192)=1,"●",""))</f>
      </c>
      <c r="AA192" s="137"/>
    </row>
    <row r="193" spans="1:27" s="92" customFormat="1" ht="13.5">
      <c r="A193" s="92">
        <f t="shared" si="49"/>
        <v>328</v>
      </c>
      <c r="C193" s="93">
        <f>IF(F193="","",郡市名)</f>
      </c>
      <c r="D193" s="93">
        <f>IF(F193="","",IF(SUM($D$2:D192)=0,(郡市番号*1000)+1,MAX($D$2:D192)+1))</f>
      </c>
      <c r="E193" s="272">
        <f>IF('男子'!L158&lt;&gt;"","Z"&amp;MID(M193,2,1)&amp;郡市番号&amp;"1","")</f>
      </c>
      <c r="F193" s="93">
        <f>IF('男子'!$M$171&lt;&gt;"",郡市名&amp;REPT("　",MAX(0,6-LEN(郡市名)-LEN(I193)))&amp;('男子'!$M$171),"")</f>
      </c>
      <c r="G193" s="93"/>
      <c r="H193" s="93">
        <f t="shared" si="68"/>
      </c>
      <c r="I193" s="93">
        <f>IF('男子'!$M$171&lt;&gt;"",'男子'!$M$171,"")</f>
      </c>
      <c r="J193" s="93">
        <f t="shared" si="69"/>
      </c>
      <c r="K193" s="94">
        <f t="shared" si="71"/>
      </c>
      <c r="L193" s="113">
        <f t="shared" si="72"/>
      </c>
      <c r="M193" s="95">
        <f t="shared" si="73"/>
      </c>
      <c r="N193" s="93">
        <f t="shared" si="70"/>
      </c>
      <c r="O193" s="265">
        <f>IF('男子'!$N$171&lt;&gt;"",'男子'!$N$171,"")</f>
      </c>
      <c r="P193" s="96"/>
      <c r="Q193" s="96">
        <f t="shared" si="59"/>
      </c>
      <c r="R193" s="96">
        <f t="shared" si="60"/>
      </c>
      <c r="S193" s="96">
        <f t="shared" si="55"/>
      </c>
      <c r="T193" s="96">
        <f t="shared" si="75"/>
      </c>
      <c r="U193" s="90">
        <f t="shared" si="74"/>
      </c>
      <c r="V193" s="191"/>
      <c r="W193" s="196"/>
      <c r="X193" s="437"/>
      <c r="Z193" s="93">
        <f>IF(S193="","",IF(COUNTIF($S$2:S193,S193)=1,"●",""))</f>
      </c>
      <c r="AA193" s="139"/>
    </row>
    <row r="194" spans="1:27" s="97" customFormat="1" ht="13.5">
      <c r="A194" s="97">
        <f t="shared" si="49"/>
        <v>328</v>
      </c>
      <c r="B194" s="97">
        <f>COUNTIF($S$2:$S$137,S194)+COUNTIF($S$194:$S$329,S194)</f>
        <v>272</v>
      </c>
      <c r="C194" s="98">
        <f>IF(F194="","",郡市名)</f>
      </c>
      <c r="D194" s="98">
        <f>IF(F194="","",(郡市番号*1000)+301)</f>
      </c>
      <c r="E194" s="256">
        <f>IF('男子'!I15&lt;&gt;"",'男子'!I15,"")</f>
      </c>
      <c r="F194" s="98">
        <f>IF('男子'!J15&lt;&gt;"",'男子'!J15,"")</f>
      </c>
      <c r="G194" s="98">
        <f>IF('男子'!F15&lt;&gt;"",'男子'!F15,"")</f>
      </c>
      <c r="H194" s="98">
        <f t="shared" si="68"/>
      </c>
      <c r="I194" s="98">
        <f>IF('男子'!M15&lt;&gt;"",'男子'!M15,"")</f>
      </c>
      <c r="J194" s="98">
        <f t="shared" si="69"/>
      </c>
      <c r="K194" s="99">
        <f>IF(E194="","",K2)</f>
      </c>
      <c r="L194" s="114">
        <f>IF(E194="","",L2)</f>
      </c>
      <c r="M194" s="100"/>
      <c r="N194" s="98">
        <f>IF(F194="","","補員")</f>
      </c>
      <c r="O194" s="258">
        <f>IF('男子'!N15&lt;&gt;"",'男子'!N15,"")</f>
      </c>
      <c r="P194" s="101">
        <f t="shared" si="54"/>
      </c>
      <c r="Q194" s="101">
        <f t="shared" si="59"/>
      </c>
      <c r="R194" s="101">
        <f t="shared" si="60"/>
      </c>
      <c r="S194" s="101">
        <f t="shared" si="55"/>
      </c>
      <c r="T194" s="101">
        <f aca="true" t="shared" si="76" ref="T194:T257">IF(F194="","",COUNTIF($S$2:$S$137,S194)+COUNTIF($S$194:$S$329,S194))</f>
      </c>
      <c r="U194" s="91">
        <f t="shared" si="74"/>
      </c>
      <c r="V194" s="188">
        <f t="shared" si="57"/>
      </c>
      <c r="W194" s="194"/>
      <c r="Y194" s="432" t="s">
        <v>51</v>
      </c>
      <c r="Z194" s="98">
        <f>IF(S194="","",IF(COUNTIF($S$2:S194,S194)=1,"●",""))</f>
      </c>
      <c r="AA194" s="140">
        <f t="shared" si="58"/>
      </c>
    </row>
    <row r="195" spans="1:27" s="277" customFormat="1" ht="13.5">
      <c r="A195" s="277">
        <f aca="true" t="shared" si="77" ref="A195:A258">COUNTIF($S$2:$S$329,S195)</f>
        <v>328</v>
      </c>
      <c r="B195" s="277">
        <f aca="true" t="shared" si="78" ref="B195:B258">COUNTIF($S$2:$S$137,S195)+COUNTIF($S$194:$S$329,S195)</f>
        <v>272</v>
      </c>
      <c r="C195" s="278">
        <f aca="true" t="shared" si="79" ref="C195:C256">IF(F195="","",郡市名)</f>
      </c>
      <c r="D195" s="278">
        <f>IF(F195="","",IF(SUM($D$194:D194)=0,(郡市番号*1000)+1,MAX($D$194:D194)+1))</f>
      </c>
      <c r="E195" s="279">
        <f>IF('男子'!I16&lt;&gt;"",'男子'!I16,"")</f>
      </c>
      <c r="F195" s="278">
        <f>IF('男子'!J16&lt;&gt;"",'男子'!J16,"")</f>
      </c>
      <c r="G195" s="278">
        <f>IF('男子'!F16&lt;&gt;"",'男子'!F16,"")</f>
      </c>
      <c r="H195" s="278">
        <f aca="true" t="shared" si="80" ref="H195:H258">IF(F195="","","男")</f>
      </c>
      <c r="I195" s="278">
        <f>IF('男子'!M16&lt;&gt;"",'男子'!M16,"")</f>
      </c>
      <c r="J195" s="278">
        <f aca="true" t="shared" si="81" ref="J195:J258">IF(F195="","",C195)</f>
      </c>
      <c r="K195" s="277">
        <f>IF(E195="","",K3)</f>
      </c>
      <c r="L195" s="280">
        <f>IF(E195="","",L3)</f>
      </c>
      <c r="M195" s="278"/>
      <c r="N195" s="278">
        <f>IF(F195="","","補員")</f>
      </c>
      <c r="O195" s="281">
        <f>IF('男子'!N16&lt;&gt;"",'男子'!N16,"")</f>
      </c>
      <c r="P195" s="277">
        <f aca="true" t="shared" si="82" ref="P195:P258">IF(AND(F195="",E195=""),"",IF(LEN(E195)=4,"","ﾌﾘｶﾞﾅ"))</f>
      </c>
      <c r="Q195" s="277">
        <f t="shared" si="59"/>
      </c>
      <c r="R195" s="277">
        <f t="shared" si="60"/>
      </c>
      <c r="S195" s="277">
        <f aca="true" t="shared" si="83" ref="S195:S258">IF(F195="","",F195&amp;"＿"&amp;I195)</f>
      </c>
      <c r="T195" s="277">
        <f t="shared" si="76"/>
      </c>
      <c r="U195" s="282">
        <f t="shared" si="74"/>
      </c>
      <c r="V195" s="283">
        <f aca="true" t="shared" si="84" ref="V195:V258">IF(P195="ﾌﾘｶﾞﾅ",F195,"")</f>
      </c>
      <c r="W195" s="284"/>
      <c r="Y195" s="433"/>
      <c r="Z195" s="278">
        <f>IF(S195="","",IF(COUNTIF($S$2:S195,S195)=1,"●",""))</f>
      </c>
      <c r="AA195" s="285">
        <f aca="true" t="shared" si="85" ref="AA195:AA258">IF(Z195="●",I195,"")</f>
      </c>
    </row>
    <row r="196" spans="1:27" s="102" customFormat="1" ht="13.5">
      <c r="A196" s="102">
        <f t="shared" si="77"/>
        <v>328</v>
      </c>
      <c r="B196" s="102">
        <f t="shared" si="78"/>
        <v>272</v>
      </c>
      <c r="C196" s="103">
        <f t="shared" si="79"/>
      </c>
      <c r="D196" s="103">
        <f>IF(F196="","",IF(SUM($D$194:D195)=0,(郡市番号*1000)+1,MAX($D$194:D195)+1))</f>
      </c>
      <c r="E196" s="257">
        <f>IF('男子'!I17&lt;&gt;"",'男子'!I17,"")</f>
      </c>
      <c r="F196" s="103">
        <f>IF('男子'!J17&lt;&gt;"",'男子'!J17,"")</f>
      </c>
      <c r="G196" s="103">
        <f>IF('男子'!F17&lt;&gt;"",'男子'!F17,"")</f>
      </c>
      <c r="H196" s="103">
        <f t="shared" si="80"/>
      </c>
      <c r="I196" s="103">
        <f>IF('男子'!M17&lt;&gt;"",'男子'!M17,"")</f>
      </c>
      <c r="J196" s="103">
        <f t="shared" si="81"/>
      </c>
      <c r="K196" s="104">
        <f aca="true" t="shared" si="86" ref="K196:K217">IF(E196="","",K4)</f>
      </c>
      <c r="L196" s="115">
        <f aca="true" t="shared" si="87" ref="L196:L217">IF(E196="","",L4)</f>
      </c>
      <c r="M196" s="105"/>
      <c r="N196" s="103">
        <f aca="true" t="shared" si="88" ref="N196:N217">IF(F196="","","補員")</f>
      </c>
      <c r="O196" s="259">
        <f>IF('男子'!N17&lt;&gt;"",'男子'!N17,"")</f>
      </c>
      <c r="P196" s="106">
        <f t="shared" si="82"/>
      </c>
      <c r="Q196" s="106">
        <f aca="true" t="shared" si="89" ref="Q196:Q259">IF(OR(LEN(F196)=5,LEN(F196)=0),"",WIDECHAR(LEN(F196))&amp;"文字")</f>
      </c>
      <c r="R196" s="106">
        <f aca="true" t="shared" si="90" ref="R196:R259">IF(LEN(J196)+LEN(I196)&gt;6,WIDECHAR(LEN(J196)+LEN(I196))&amp;"文字","")</f>
      </c>
      <c r="S196" s="106">
        <f t="shared" si="83"/>
      </c>
      <c r="T196" s="106">
        <f t="shared" si="76"/>
      </c>
      <c r="U196" s="65">
        <f aca="true" t="shared" si="91" ref="U196:U259">IF(OR(T196="",T196&lt;3),"","確認")</f>
      </c>
      <c r="V196" s="188">
        <f t="shared" si="84"/>
      </c>
      <c r="W196" s="194"/>
      <c r="Y196" s="433"/>
      <c r="Z196" s="103">
        <f>IF(S196="","",IF(COUNTIF($S$2:S196,S196)=1,"●",""))</f>
      </c>
      <c r="AA196" s="141">
        <f t="shared" si="85"/>
      </c>
    </row>
    <row r="197" spans="1:27" s="277" customFormat="1" ht="13.5">
      <c r="A197" s="277">
        <f t="shared" si="77"/>
        <v>328</v>
      </c>
      <c r="B197" s="277">
        <f t="shared" si="78"/>
        <v>272</v>
      </c>
      <c r="C197" s="278">
        <f t="shared" si="79"/>
      </c>
      <c r="D197" s="278">
        <f>IF(F197="","",IF(SUM($D$194:D196)=0,(郡市番号*1000)+1,MAX($D$194:D196)+1))</f>
      </c>
      <c r="E197" s="279">
        <f>IF('男子'!I18&lt;&gt;"",'男子'!I18,"")</f>
      </c>
      <c r="F197" s="278">
        <f>IF('男子'!J18&lt;&gt;"",'男子'!J18,"")</f>
      </c>
      <c r="G197" s="278">
        <f>IF('男子'!F18&lt;&gt;"",'男子'!F18,"")</f>
      </c>
      <c r="H197" s="278">
        <f t="shared" si="80"/>
      </c>
      <c r="I197" s="278">
        <f>IF('男子'!M18&lt;&gt;"",'男子'!M18,"")</f>
      </c>
      <c r="J197" s="278">
        <f t="shared" si="81"/>
      </c>
      <c r="K197" s="277">
        <f t="shared" si="86"/>
      </c>
      <c r="L197" s="280">
        <f t="shared" si="87"/>
      </c>
      <c r="M197" s="278"/>
      <c r="N197" s="278">
        <f t="shared" si="88"/>
      </c>
      <c r="O197" s="281">
        <f>IF('男子'!N18&lt;&gt;"",'男子'!N18,"")</f>
      </c>
      <c r="P197" s="277">
        <f t="shared" si="82"/>
      </c>
      <c r="Q197" s="277">
        <f t="shared" si="89"/>
      </c>
      <c r="R197" s="277">
        <f t="shared" si="90"/>
      </c>
      <c r="S197" s="277">
        <f t="shared" si="83"/>
      </c>
      <c r="T197" s="277">
        <f t="shared" si="76"/>
      </c>
      <c r="U197" s="282">
        <f t="shared" si="91"/>
      </c>
      <c r="V197" s="283">
        <f t="shared" si="84"/>
      </c>
      <c r="W197" s="284"/>
      <c r="Y197" s="433"/>
      <c r="Z197" s="278">
        <f>IF(S197="","",IF(COUNTIF($S$2:S197,S197)=1,"●",""))</f>
      </c>
      <c r="AA197" s="285">
        <f t="shared" si="85"/>
      </c>
    </row>
    <row r="198" spans="1:27" s="102" customFormat="1" ht="13.5">
      <c r="A198" s="102">
        <f t="shared" si="77"/>
        <v>328</v>
      </c>
      <c r="B198" s="102">
        <f t="shared" si="78"/>
        <v>272</v>
      </c>
      <c r="C198" s="103">
        <f t="shared" si="79"/>
      </c>
      <c r="D198" s="103">
        <f>IF(F198="","",IF(SUM($D$194:D197)=0,(郡市番号*1000)+1,MAX($D$194:D197)+1))</f>
      </c>
      <c r="E198" s="257">
        <f>IF('男子'!I19&lt;&gt;"",'男子'!I19,"")</f>
      </c>
      <c r="F198" s="103">
        <f>IF('男子'!J19&lt;&gt;"",'男子'!J19,"")</f>
      </c>
      <c r="G198" s="103">
        <f>IF('男子'!F19&lt;&gt;"",'男子'!F19,"")</f>
      </c>
      <c r="H198" s="103">
        <f t="shared" si="80"/>
      </c>
      <c r="I198" s="103">
        <f>IF('男子'!M19&lt;&gt;"",'男子'!M19,"")</f>
      </c>
      <c r="J198" s="103">
        <f t="shared" si="81"/>
      </c>
      <c r="K198" s="104">
        <f t="shared" si="86"/>
      </c>
      <c r="L198" s="115">
        <f t="shared" si="87"/>
      </c>
      <c r="M198" s="105"/>
      <c r="N198" s="103">
        <f t="shared" si="88"/>
      </c>
      <c r="O198" s="259">
        <f>IF('男子'!N19&lt;&gt;"",'男子'!N19,"")</f>
      </c>
      <c r="P198" s="106">
        <f t="shared" si="82"/>
      </c>
      <c r="Q198" s="106">
        <f t="shared" si="89"/>
      </c>
      <c r="R198" s="106">
        <f t="shared" si="90"/>
      </c>
      <c r="S198" s="106">
        <f t="shared" si="83"/>
      </c>
      <c r="T198" s="106">
        <f t="shared" si="76"/>
      </c>
      <c r="U198" s="65">
        <f t="shared" si="91"/>
      </c>
      <c r="V198" s="188">
        <f t="shared" si="84"/>
      </c>
      <c r="W198" s="194"/>
      <c r="Y198" s="433"/>
      <c r="Z198" s="103">
        <f>IF(S198="","",IF(COUNTIF($S$2:S198,S198)=1,"●",""))</f>
      </c>
      <c r="AA198" s="141">
        <f t="shared" si="85"/>
      </c>
    </row>
    <row r="199" spans="1:27" s="277" customFormat="1" ht="13.5">
      <c r="A199" s="277">
        <f t="shared" si="77"/>
        <v>328</v>
      </c>
      <c r="B199" s="277">
        <f t="shared" si="78"/>
        <v>272</v>
      </c>
      <c r="C199" s="278">
        <f t="shared" si="79"/>
      </c>
      <c r="D199" s="278">
        <f>IF(F199="","",IF(SUM($D$194:D198)=0,(郡市番号*1000)+1,MAX($D$194:D198)+1))</f>
      </c>
      <c r="E199" s="279">
        <f>IF('男子'!I20&lt;&gt;"",'男子'!I20,"")</f>
      </c>
      <c r="F199" s="278">
        <f>IF('男子'!J20&lt;&gt;"",'男子'!J20,"")</f>
      </c>
      <c r="G199" s="278">
        <f>IF('男子'!F20&lt;&gt;"",'男子'!F20,"")</f>
      </c>
      <c r="H199" s="278">
        <f t="shared" si="80"/>
      </c>
      <c r="I199" s="278">
        <f>IF('男子'!M20&lt;&gt;"",'男子'!M20,"")</f>
      </c>
      <c r="J199" s="278">
        <f t="shared" si="81"/>
      </c>
      <c r="K199" s="277">
        <f t="shared" si="86"/>
      </c>
      <c r="L199" s="280">
        <f t="shared" si="87"/>
      </c>
      <c r="M199" s="278"/>
      <c r="N199" s="278">
        <f t="shared" si="88"/>
      </c>
      <c r="O199" s="281">
        <f>IF('男子'!N20&lt;&gt;"",'男子'!N20,"")</f>
      </c>
      <c r="P199" s="277">
        <f t="shared" si="82"/>
      </c>
      <c r="Q199" s="277">
        <f t="shared" si="89"/>
      </c>
      <c r="R199" s="277">
        <f t="shared" si="90"/>
      </c>
      <c r="S199" s="277">
        <f t="shared" si="83"/>
      </c>
      <c r="T199" s="277">
        <f t="shared" si="76"/>
      </c>
      <c r="U199" s="282">
        <f t="shared" si="91"/>
      </c>
      <c r="V199" s="283">
        <f t="shared" si="84"/>
      </c>
      <c r="W199" s="284"/>
      <c r="Y199" s="433"/>
      <c r="Z199" s="278">
        <f>IF(S199="","",IF(COUNTIF($S$2:S199,S199)=1,"●",""))</f>
      </c>
      <c r="AA199" s="285">
        <f t="shared" si="85"/>
      </c>
    </row>
    <row r="200" spans="1:27" s="102" customFormat="1" ht="13.5">
      <c r="A200" s="102">
        <f t="shared" si="77"/>
        <v>328</v>
      </c>
      <c r="B200" s="102">
        <f t="shared" si="78"/>
        <v>272</v>
      </c>
      <c r="C200" s="103">
        <f t="shared" si="79"/>
      </c>
      <c r="D200" s="103">
        <f>IF(F200="","",IF(SUM($D$194:D199)=0,(郡市番号*1000)+1,MAX($D$194:D199)+1))</f>
      </c>
      <c r="E200" s="257">
        <f>IF('男子'!I21&lt;&gt;"",'男子'!I21,"")</f>
      </c>
      <c r="F200" s="103">
        <f>IF('男子'!J21&lt;&gt;"",'男子'!J21,"")</f>
      </c>
      <c r="G200" s="103">
        <f>IF('男子'!F21&lt;&gt;"",'男子'!F21,"")</f>
      </c>
      <c r="H200" s="103">
        <f t="shared" si="80"/>
      </c>
      <c r="I200" s="103">
        <f>IF('男子'!M21&lt;&gt;"",'男子'!M21,"")</f>
      </c>
      <c r="J200" s="103">
        <f t="shared" si="81"/>
      </c>
      <c r="K200" s="104">
        <f t="shared" si="86"/>
      </c>
      <c r="L200" s="115">
        <f t="shared" si="87"/>
      </c>
      <c r="M200" s="105"/>
      <c r="N200" s="103">
        <f t="shared" si="88"/>
      </c>
      <c r="O200" s="259">
        <f>IF('男子'!N21&lt;&gt;"",'男子'!N21,"")</f>
      </c>
      <c r="P200" s="106">
        <f t="shared" si="82"/>
      </c>
      <c r="Q200" s="106">
        <f t="shared" si="89"/>
      </c>
      <c r="R200" s="106">
        <f t="shared" si="90"/>
      </c>
      <c r="S200" s="106">
        <f t="shared" si="83"/>
      </c>
      <c r="T200" s="106">
        <f t="shared" si="76"/>
      </c>
      <c r="U200" s="65">
        <f t="shared" si="91"/>
      </c>
      <c r="V200" s="188">
        <f t="shared" si="84"/>
      </c>
      <c r="W200" s="194"/>
      <c r="Y200" s="433"/>
      <c r="Z200" s="103">
        <f>IF(S200="","",IF(COUNTIF($S$2:S200,S200)=1,"●",""))</f>
      </c>
      <c r="AA200" s="141">
        <f t="shared" si="85"/>
      </c>
    </row>
    <row r="201" spans="1:27" s="286" customFormat="1" ht="13.5">
      <c r="A201" s="286">
        <f t="shared" si="77"/>
        <v>328</v>
      </c>
      <c r="B201" s="286">
        <f t="shared" si="78"/>
        <v>272</v>
      </c>
      <c r="C201" s="287">
        <f t="shared" si="79"/>
      </c>
      <c r="D201" s="287">
        <f>IF(F201="","",IF(SUM($D$194:D200)=0,(郡市番号*1000)+1,MAX($D$194:D200)+1))</f>
      </c>
      <c r="E201" s="288">
        <f>IF('男子'!I22&lt;&gt;"",'男子'!I22,"")</f>
      </c>
      <c r="F201" s="287">
        <f>IF('男子'!J22&lt;&gt;"",'男子'!J22,"")</f>
      </c>
      <c r="G201" s="287">
        <f>IF('男子'!F22&lt;&gt;"",'男子'!F22,"")</f>
      </c>
      <c r="H201" s="287">
        <f t="shared" si="80"/>
      </c>
      <c r="I201" s="287">
        <f>IF('男子'!M22&lt;&gt;"",'男子'!M22,"")</f>
      </c>
      <c r="J201" s="287">
        <f t="shared" si="81"/>
      </c>
      <c r="K201" s="286">
        <f t="shared" si="86"/>
      </c>
      <c r="L201" s="289">
        <f t="shared" si="87"/>
      </c>
      <c r="M201" s="287"/>
      <c r="N201" s="287">
        <f t="shared" si="88"/>
      </c>
      <c r="O201" s="290">
        <f>IF('男子'!N22&lt;&gt;"",'男子'!N22,"")</f>
      </c>
      <c r="P201" s="286">
        <f t="shared" si="82"/>
      </c>
      <c r="Q201" s="286">
        <f t="shared" si="89"/>
      </c>
      <c r="R201" s="286">
        <f t="shared" si="90"/>
      </c>
      <c r="S201" s="286">
        <f t="shared" si="83"/>
      </c>
      <c r="T201" s="286">
        <f t="shared" si="76"/>
      </c>
      <c r="U201" s="291">
        <f t="shared" si="91"/>
      </c>
      <c r="V201" s="292">
        <f t="shared" si="84"/>
      </c>
      <c r="W201" s="293"/>
      <c r="Y201" s="434"/>
      <c r="Z201" s="287">
        <f>IF(S201="","",IF(COUNTIF($S$2:S201,S201)=1,"●",""))</f>
      </c>
      <c r="AA201" s="294">
        <f t="shared" si="85"/>
      </c>
    </row>
    <row r="202" spans="1:27" s="97" customFormat="1" ht="13.5">
      <c r="A202" s="97">
        <f t="shared" si="77"/>
        <v>328</v>
      </c>
      <c r="B202" s="97">
        <f t="shared" si="78"/>
        <v>272</v>
      </c>
      <c r="C202" s="98">
        <f t="shared" si="79"/>
      </c>
      <c r="D202" s="98">
        <f>IF(F202="","",IF(SUM($D$194:D201)=0,(郡市番号*1000)+1,MAX($D$194:D201)+1))</f>
      </c>
      <c r="E202" s="256">
        <f>IF('男子'!I23&lt;&gt;"",'男子'!I23,"")</f>
      </c>
      <c r="F202" s="98">
        <f>IF('男子'!J23&lt;&gt;"",'男子'!J23,"")</f>
      </c>
      <c r="G202" s="98">
        <f>IF('男子'!F23&lt;&gt;"",'男子'!F23,"")</f>
      </c>
      <c r="H202" s="98">
        <f t="shared" si="80"/>
      </c>
      <c r="I202" s="98">
        <f>IF('男子'!M23&lt;&gt;"",'男子'!M23,"")</f>
      </c>
      <c r="J202" s="98">
        <f t="shared" si="81"/>
      </c>
      <c r="K202" s="99">
        <f t="shared" si="86"/>
      </c>
      <c r="L202" s="114">
        <f t="shared" si="87"/>
      </c>
      <c r="M202" s="100"/>
      <c r="N202" s="98">
        <f t="shared" si="88"/>
      </c>
      <c r="O202" s="258">
        <f>IF('男子'!N23&lt;&gt;"",'男子'!N23,"")</f>
      </c>
      <c r="P202" s="101">
        <f t="shared" si="82"/>
      </c>
      <c r="Q202" s="101">
        <f t="shared" si="89"/>
      </c>
      <c r="R202" s="101">
        <f t="shared" si="90"/>
      </c>
      <c r="S202" s="101">
        <f t="shared" si="83"/>
      </c>
      <c r="T202" s="101">
        <f t="shared" si="76"/>
      </c>
      <c r="U202" s="91">
        <f t="shared" si="91"/>
      </c>
      <c r="V202" s="188">
        <f t="shared" si="84"/>
      </c>
      <c r="W202" s="194"/>
      <c r="Y202" s="432" t="s">
        <v>52</v>
      </c>
      <c r="Z202" s="98">
        <f>IF(S202="","",IF(COUNTIF($S$2:S202,S202)=1,"●",""))</f>
      </c>
      <c r="AA202" s="140">
        <f t="shared" si="85"/>
      </c>
    </row>
    <row r="203" spans="1:27" s="277" customFormat="1" ht="13.5">
      <c r="A203" s="277">
        <f t="shared" si="77"/>
        <v>328</v>
      </c>
      <c r="B203" s="277">
        <f t="shared" si="78"/>
        <v>272</v>
      </c>
      <c r="C203" s="278">
        <f t="shared" si="79"/>
      </c>
      <c r="D203" s="278">
        <f>IF(F203="","",IF(SUM($D$194:D202)=0,(郡市番号*1000)+1,MAX($D$194:D202)+1))</f>
      </c>
      <c r="E203" s="279">
        <f>IF('男子'!I24&lt;&gt;"",'男子'!I24,"")</f>
      </c>
      <c r="F203" s="278">
        <f>IF('男子'!J24&lt;&gt;"",'男子'!J24,"")</f>
      </c>
      <c r="G203" s="278">
        <f>IF('男子'!F24&lt;&gt;"",'男子'!F24,"")</f>
      </c>
      <c r="H203" s="278">
        <f t="shared" si="80"/>
      </c>
      <c r="I203" s="278">
        <f>IF('男子'!M24&lt;&gt;"",'男子'!M24,"")</f>
      </c>
      <c r="J203" s="278">
        <f t="shared" si="81"/>
      </c>
      <c r="K203" s="277">
        <f t="shared" si="86"/>
      </c>
      <c r="L203" s="280">
        <f t="shared" si="87"/>
      </c>
      <c r="M203" s="278"/>
      <c r="N203" s="278">
        <f t="shared" si="88"/>
      </c>
      <c r="O203" s="281">
        <f>IF('男子'!N24&lt;&gt;"",'男子'!N24,"")</f>
      </c>
      <c r="P203" s="277">
        <f t="shared" si="82"/>
      </c>
      <c r="Q203" s="277">
        <f t="shared" si="89"/>
      </c>
      <c r="R203" s="277">
        <f t="shared" si="90"/>
      </c>
      <c r="S203" s="277">
        <f t="shared" si="83"/>
      </c>
      <c r="T203" s="277">
        <f t="shared" si="76"/>
      </c>
      <c r="U203" s="282">
        <f t="shared" si="91"/>
      </c>
      <c r="V203" s="283">
        <f t="shared" si="84"/>
      </c>
      <c r="W203" s="284"/>
      <c r="Y203" s="433"/>
      <c r="Z203" s="278">
        <f>IF(S203="","",IF(COUNTIF($S$2:S203,S203)=1,"●",""))</f>
      </c>
      <c r="AA203" s="285">
        <f t="shared" si="85"/>
      </c>
    </row>
    <row r="204" spans="1:27" s="102" customFormat="1" ht="13.5">
      <c r="A204" s="102">
        <f t="shared" si="77"/>
        <v>328</v>
      </c>
      <c r="B204" s="102">
        <f t="shared" si="78"/>
        <v>272</v>
      </c>
      <c r="C204" s="103">
        <f t="shared" si="79"/>
      </c>
      <c r="D204" s="103">
        <f>IF(F204="","",IF(SUM($D$194:D203)=0,(郡市番号*1000)+1,MAX($D$194:D203)+1))</f>
      </c>
      <c r="E204" s="257">
        <f>IF('男子'!I25&lt;&gt;"",'男子'!I25,"")</f>
      </c>
      <c r="F204" s="103">
        <f>IF('男子'!J25&lt;&gt;"",'男子'!J25,"")</f>
      </c>
      <c r="G204" s="103">
        <f>IF('男子'!F25&lt;&gt;"",'男子'!F25,"")</f>
      </c>
      <c r="H204" s="103">
        <f t="shared" si="80"/>
      </c>
      <c r="I204" s="103">
        <f>IF('男子'!M25&lt;&gt;"",'男子'!M25,"")</f>
      </c>
      <c r="J204" s="103">
        <f t="shared" si="81"/>
      </c>
      <c r="K204" s="104">
        <f t="shared" si="86"/>
      </c>
      <c r="L204" s="115">
        <f t="shared" si="87"/>
      </c>
      <c r="M204" s="105"/>
      <c r="N204" s="103">
        <f t="shared" si="88"/>
      </c>
      <c r="O204" s="259">
        <f>IF('男子'!N25&lt;&gt;"",'男子'!N25,"")</f>
      </c>
      <c r="P204" s="106">
        <f t="shared" si="82"/>
      </c>
      <c r="Q204" s="106">
        <f t="shared" si="89"/>
      </c>
      <c r="R204" s="106">
        <f t="shared" si="90"/>
      </c>
      <c r="S204" s="106">
        <f t="shared" si="83"/>
      </c>
      <c r="T204" s="106">
        <f t="shared" si="76"/>
      </c>
      <c r="U204" s="65">
        <f t="shared" si="91"/>
      </c>
      <c r="V204" s="188">
        <f t="shared" si="84"/>
      </c>
      <c r="W204" s="194"/>
      <c r="Y204" s="433"/>
      <c r="Z204" s="103">
        <f>IF(S204="","",IF(COUNTIF($S$2:S204,S204)=1,"●",""))</f>
      </c>
      <c r="AA204" s="141">
        <f t="shared" si="85"/>
      </c>
    </row>
    <row r="205" spans="1:27" s="277" customFormat="1" ht="13.5">
      <c r="A205" s="277">
        <f t="shared" si="77"/>
        <v>328</v>
      </c>
      <c r="B205" s="277">
        <f t="shared" si="78"/>
        <v>272</v>
      </c>
      <c r="C205" s="278">
        <f t="shared" si="79"/>
      </c>
      <c r="D205" s="278">
        <f>IF(F205="","",IF(SUM($D$194:D204)=0,(郡市番号*1000)+1,MAX($D$194:D204)+1))</f>
      </c>
      <c r="E205" s="279">
        <f>IF('男子'!I26&lt;&gt;"",'男子'!I26,"")</f>
      </c>
      <c r="F205" s="278">
        <f>IF('男子'!J26&lt;&gt;"",'男子'!J26,"")</f>
      </c>
      <c r="G205" s="278">
        <f>IF('男子'!F26&lt;&gt;"",'男子'!F26,"")</f>
      </c>
      <c r="H205" s="278">
        <f t="shared" si="80"/>
      </c>
      <c r="I205" s="278">
        <f>IF('男子'!M26&lt;&gt;"",'男子'!M26,"")</f>
      </c>
      <c r="J205" s="278">
        <f t="shared" si="81"/>
      </c>
      <c r="K205" s="277">
        <f t="shared" si="86"/>
      </c>
      <c r="L205" s="280">
        <f t="shared" si="87"/>
      </c>
      <c r="M205" s="278"/>
      <c r="N205" s="278">
        <f t="shared" si="88"/>
      </c>
      <c r="O205" s="281">
        <f>IF('男子'!N26&lt;&gt;"",'男子'!N26,"")</f>
      </c>
      <c r="P205" s="277">
        <f t="shared" si="82"/>
      </c>
      <c r="Q205" s="277">
        <f t="shared" si="89"/>
      </c>
      <c r="R205" s="277">
        <f t="shared" si="90"/>
      </c>
      <c r="S205" s="277">
        <f t="shared" si="83"/>
      </c>
      <c r="T205" s="277">
        <f t="shared" si="76"/>
      </c>
      <c r="U205" s="282">
        <f t="shared" si="91"/>
      </c>
      <c r="V205" s="283">
        <f t="shared" si="84"/>
      </c>
      <c r="W205" s="284"/>
      <c r="Y205" s="433"/>
      <c r="Z205" s="278">
        <f>IF(S205="","",IF(COUNTIF($S$2:S205,S205)=1,"●",""))</f>
      </c>
      <c r="AA205" s="285">
        <f t="shared" si="85"/>
      </c>
    </row>
    <row r="206" spans="1:27" s="102" customFormat="1" ht="13.5">
      <c r="A206" s="102">
        <f t="shared" si="77"/>
        <v>328</v>
      </c>
      <c r="B206" s="102">
        <f t="shared" si="78"/>
        <v>272</v>
      </c>
      <c r="C206" s="103">
        <f t="shared" si="79"/>
      </c>
      <c r="D206" s="103">
        <f>IF(F206="","",IF(SUM($D$194:D205)=0,(郡市番号*1000)+1,MAX($D$194:D205)+1))</f>
      </c>
      <c r="E206" s="257">
        <f>IF('男子'!I27&lt;&gt;"",'男子'!I27,"")</f>
      </c>
      <c r="F206" s="103">
        <f>IF('男子'!J27&lt;&gt;"",'男子'!J27,"")</f>
      </c>
      <c r="G206" s="103">
        <f>IF('男子'!F27&lt;&gt;"",'男子'!F27,"")</f>
      </c>
      <c r="H206" s="103">
        <f t="shared" si="80"/>
      </c>
      <c r="I206" s="103">
        <f>IF('男子'!M27&lt;&gt;"",'男子'!M27,"")</f>
      </c>
      <c r="J206" s="103">
        <f t="shared" si="81"/>
      </c>
      <c r="K206" s="104">
        <f t="shared" si="86"/>
      </c>
      <c r="L206" s="115">
        <f t="shared" si="87"/>
      </c>
      <c r="M206" s="105"/>
      <c r="N206" s="103">
        <f t="shared" si="88"/>
      </c>
      <c r="O206" s="259">
        <f>IF('男子'!N27&lt;&gt;"",'男子'!N27,"")</f>
      </c>
      <c r="P206" s="106">
        <f t="shared" si="82"/>
      </c>
      <c r="Q206" s="106">
        <f t="shared" si="89"/>
      </c>
      <c r="R206" s="106">
        <f t="shared" si="90"/>
      </c>
      <c r="S206" s="106">
        <f t="shared" si="83"/>
      </c>
      <c r="T206" s="106">
        <f t="shared" si="76"/>
      </c>
      <c r="U206" s="65">
        <f t="shared" si="91"/>
      </c>
      <c r="V206" s="188">
        <f t="shared" si="84"/>
      </c>
      <c r="W206" s="194"/>
      <c r="Y206" s="433"/>
      <c r="Z206" s="103">
        <f>IF(S206="","",IF(COUNTIF($S$2:S206,S206)=1,"●",""))</f>
      </c>
      <c r="AA206" s="141">
        <f t="shared" si="85"/>
      </c>
    </row>
    <row r="207" spans="1:27" s="277" customFormat="1" ht="13.5">
      <c r="A207" s="277">
        <f t="shared" si="77"/>
        <v>328</v>
      </c>
      <c r="B207" s="277">
        <f t="shared" si="78"/>
        <v>272</v>
      </c>
      <c r="C207" s="278">
        <f t="shared" si="79"/>
      </c>
      <c r="D207" s="278">
        <f>IF(F207="","",IF(SUM($D$194:D206)=0,(郡市番号*1000)+1,MAX($D$194:D206)+1))</f>
      </c>
      <c r="E207" s="279">
        <f>IF('男子'!I28&lt;&gt;"",'男子'!I28,"")</f>
      </c>
      <c r="F207" s="278">
        <f>IF('男子'!J28&lt;&gt;"",'男子'!J28,"")</f>
      </c>
      <c r="G207" s="278">
        <f>IF('男子'!F28&lt;&gt;"",'男子'!F28,"")</f>
      </c>
      <c r="H207" s="278">
        <f t="shared" si="80"/>
      </c>
      <c r="I207" s="278">
        <f>IF('男子'!M28&lt;&gt;"",'男子'!M28,"")</f>
      </c>
      <c r="J207" s="278">
        <f t="shared" si="81"/>
      </c>
      <c r="K207" s="277">
        <f t="shared" si="86"/>
      </c>
      <c r="L207" s="280">
        <f t="shared" si="87"/>
      </c>
      <c r="M207" s="278"/>
      <c r="N207" s="278">
        <f t="shared" si="88"/>
      </c>
      <c r="O207" s="281">
        <f>IF('男子'!N28&lt;&gt;"",'男子'!N28,"")</f>
      </c>
      <c r="P207" s="277">
        <f t="shared" si="82"/>
      </c>
      <c r="Q207" s="277">
        <f t="shared" si="89"/>
      </c>
      <c r="R207" s="277">
        <f t="shared" si="90"/>
      </c>
      <c r="S207" s="277">
        <f t="shared" si="83"/>
      </c>
      <c r="T207" s="277">
        <f t="shared" si="76"/>
      </c>
      <c r="U207" s="282">
        <f t="shared" si="91"/>
      </c>
      <c r="V207" s="283">
        <f t="shared" si="84"/>
      </c>
      <c r="W207" s="284"/>
      <c r="Y207" s="433"/>
      <c r="Z207" s="278">
        <f>IF(S207="","",IF(COUNTIF($S$2:S207,S207)=1,"●",""))</f>
      </c>
      <c r="AA207" s="285">
        <f t="shared" si="85"/>
      </c>
    </row>
    <row r="208" spans="1:27" s="102" customFormat="1" ht="13.5">
      <c r="A208" s="102">
        <f t="shared" si="77"/>
        <v>328</v>
      </c>
      <c r="B208" s="102">
        <f t="shared" si="78"/>
        <v>272</v>
      </c>
      <c r="C208" s="103">
        <f t="shared" si="79"/>
      </c>
      <c r="D208" s="103">
        <f>IF(F208="","",IF(SUM($D$194:D207)=0,(郡市番号*1000)+1,MAX($D$194:D207)+1))</f>
      </c>
      <c r="E208" s="257">
        <f>IF('男子'!I29&lt;&gt;"",'男子'!I29,"")</f>
      </c>
      <c r="F208" s="103">
        <f>IF('男子'!J29&lt;&gt;"",'男子'!J29,"")</f>
      </c>
      <c r="G208" s="103">
        <f>IF('男子'!F29&lt;&gt;"",'男子'!F29,"")</f>
      </c>
      <c r="H208" s="103">
        <f t="shared" si="80"/>
      </c>
      <c r="I208" s="103">
        <f>IF('男子'!M29&lt;&gt;"",'男子'!M29,"")</f>
      </c>
      <c r="J208" s="103">
        <f t="shared" si="81"/>
      </c>
      <c r="K208" s="104">
        <f t="shared" si="86"/>
      </c>
      <c r="L208" s="115">
        <f t="shared" si="87"/>
      </c>
      <c r="M208" s="105"/>
      <c r="N208" s="103">
        <f t="shared" si="88"/>
      </c>
      <c r="O208" s="259">
        <f>IF('男子'!N29&lt;&gt;"",'男子'!N29,"")</f>
      </c>
      <c r="P208" s="106">
        <f t="shared" si="82"/>
      </c>
      <c r="Q208" s="106">
        <f t="shared" si="89"/>
      </c>
      <c r="R208" s="106">
        <f t="shared" si="90"/>
      </c>
      <c r="S208" s="106">
        <f t="shared" si="83"/>
      </c>
      <c r="T208" s="106">
        <f t="shared" si="76"/>
      </c>
      <c r="U208" s="65">
        <f t="shared" si="91"/>
      </c>
      <c r="V208" s="188">
        <f t="shared" si="84"/>
      </c>
      <c r="W208" s="194"/>
      <c r="Y208" s="433"/>
      <c r="Z208" s="103">
        <f>IF(S208="","",IF(COUNTIF($S$2:S208,S208)=1,"●",""))</f>
      </c>
      <c r="AA208" s="141">
        <f t="shared" si="85"/>
      </c>
    </row>
    <row r="209" spans="1:27" s="286" customFormat="1" ht="13.5">
      <c r="A209" s="286">
        <f t="shared" si="77"/>
        <v>328</v>
      </c>
      <c r="B209" s="286">
        <f t="shared" si="78"/>
        <v>272</v>
      </c>
      <c r="C209" s="287">
        <f t="shared" si="79"/>
      </c>
      <c r="D209" s="287">
        <f>IF(F209="","",IF(SUM($D$194:D208)=0,(郡市番号*1000)+1,MAX($D$194:D208)+1))</f>
      </c>
      <c r="E209" s="288">
        <f>IF('男子'!I30&lt;&gt;"",'男子'!I30,"")</f>
      </c>
      <c r="F209" s="287">
        <f>IF('男子'!J30&lt;&gt;"",'男子'!J30,"")</f>
      </c>
      <c r="G209" s="287">
        <f>IF('男子'!F30&lt;&gt;"",'男子'!F30,"")</f>
      </c>
      <c r="H209" s="287">
        <f t="shared" si="80"/>
      </c>
      <c r="I209" s="287">
        <f>IF('男子'!M30&lt;&gt;"",'男子'!M30,"")</f>
      </c>
      <c r="J209" s="287">
        <f t="shared" si="81"/>
      </c>
      <c r="K209" s="286">
        <f t="shared" si="86"/>
      </c>
      <c r="L209" s="289">
        <f t="shared" si="87"/>
      </c>
      <c r="M209" s="287"/>
      <c r="N209" s="287">
        <f t="shared" si="88"/>
      </c>
      <c r="O209" s="290">
        <f>IF('男子'!N30&lt;&gt;"",'男子'!N30,"")</f>
      </c>
      <c r="P209" s="286">
        <f t="shared" si="82"/>
      </c>
      <c r="Q209" s="286">
        <f t="shared" si="89"/>
      </c>
      <c r="R209" s="286">
        <f t="shared" si="90"/>
      </c>
      <c r="S209" s="286">
        <f t="shared" si="83"/>
      </c>
      <c r="T209" s="286">
        <f t="shared" si="76"/>
      </c>
      <c r="U209" s="291">
        <f t="shared" si="91"/>
      </c>
      <c r="V209" s="292">
        <f t="shared" si="84"/>
      </c>
      <c r="W209" s="293"/>
      <c r="Y209" s="434"/>
      <c r="Z209" s="287">
        <f>IF(S209="","",IF(COUNTIF($S$2:S209,S209)=1,"●",""))</f>
      </c>
      <c r="AA209" s="294">
        <f t="shared" si="85"/>
      </c>
    </row>
    <row r="210" spans="1:27" s="97" customFormat="1" ht="13.5">
      <c r="A210" s="97">
        <f t="shared" si="77"/>
        <v>328</v>
      </c>
      <c r="B210" s="97">
        <f t="shared" si="78"/>
        <v>272</v>
      </c>
      <c r="C210" s="98">
        <f t="shared" si="79"/>
      </c>
      <c r="D210" s="98">
        <f>IF(F210="","",IF(SUM($D$194:D209)=0,(郡市番号*1000)+1,MAX($D$194:D209)+1))</f>
      </c>
      <c r="E210" s="256">
        <f>IF('男子'!I31&lt;&gt;"",'男子'!I31,"")</f>
      </c>
      <c r="F210" s="98">
        <f>IF('男子'!J31&lt;&gt;"",'男子'!J31,"")</f>
      </c>
      <c r="G210" s="98">
        <f>IF('男子'!F31&lt;&gt;"",'男子'!F31,"")</f>
      </c>
      <c r="H210" s="98">
        <f t="shared" si="80"/>
      </c>
      <c r="I210" s="98">
        <f>IF('男子'!M31&lt;&gt;"",'男子'!M31,"")</f>
      </c>
      <c r="J210" s="98">
        <f t="shared" si="81"/>
      </c>
      <c r="K210" s="99">
        <f t="shared" si="86"/>
      </c>
      <c r="L210" s="114">
        <f t="shared" si="87"/>
      </c>
      <c r="M210" s="100"/>
      <c r="N210" s="98">
        <f t="shared" si="88"/>
      </c>
      <c r="O210" s="258">
        <f>IF('男子'!N31&lt;&gt;"",'男子'!N31,"")</f>
      </c>
      <c r="P210" s="101">
        <f t="shared" si="82"/>
      </c>
      <c r="Q210" s="101">
        <f t="shared" si="89"/>
      </c>
      <c r="R210" s="101">
        <f t="shared" si="90"/>
      </c>
      <c r="S210" s="101">
        <f t="shared" si="83"/>
      </c>
      <c r="T210" s="101">
        <f t="shared" si="76"/>
      </c>
      <c r="U210" s="91">
        <f t="shared" si="91"/>
      </c>
      <c r="V210" s="188">
        <f t="shared" si="84"/>
      </c>
      <c r="W210" s="194"/>
      <c r="Y210" s="432" t="s">
        <v>53</v>
      </c>
      <c r="Z210" s="98">
        <f>IF(S210="","",IF(COUNTIF($S$2:S210,S210)=1,"●",""))</f>
      </c>
      <c r="AA210" s="140">
        <f t="shared" si="85"/>
      </c>
    </row>
    <row r="211" spans="1:27" s="277" customFormat="1" ht="13.5">
      <c r="A211" s="277">
        <f t="shared" si="77"/>
        <v>328</v>
      </c>
      <c r="B211" s="277">
        <f t="shared" si="78"/>
        <v>272</v>
      </c>
      <c r="C211" s="278">
        <f t="shared" si="79"/>
      </c>
      <c r="D211" s="278">
        <f>IF(F211="","",IF(SUM($D$194:D210)=0,(郡市番号*1000)+1,MAX($D$194:D210)+1))</f>
      </c>
      <c r="E211" s="279">
        <f>IF('男子'!I32&lt;&gt;"",'男子'!I32,"")</f>
      </c>
      <c r="F211" s="278">
        <f>IF('男子'!J32&lt;&gt;"",'男子'!J32,"")</f>
      </c>
      <c r="G211" s="278">
        <f>IF('男子'!F32&lt;&gt;"",'男子'!F32,"")</f>
      </c>
      <c r="H211" s="278">
        <f t="shared" si="80"/>
      </c>
      <c r="I211" s="278">
        <f>IF('男子'!M32&lt;&gt;"",'男子'!M32,"")</f>
      </c>
      <c r="J211" s="278">
        <f t="shared" si="81"/>
      </c>
      <c r="K211" s="277">
        <f t="shared" si="86"/>
      </c>
      <c r="L211" s="280">
        <f t="shared" si="87"/>
      </c>
      <c r="M211" s="278"/>
      <c r="N211" s="278">
        <f t="shared" si="88"/>
      </c>
      <c r="O211" s="281">
        <f>IF('男子'!N32&lt;&gt;"",'男子'!N32,"")</f>
      </c>
      <c r="P211" s="277">
        <f t="shared" si="82"/>
      </c>
      <c r="Q211" s="277">
        <f t="shared" si="89"/>
      </c>
      <c r="R211" s="277">
        <f t="shared" si="90"/>
      </c>
      <c r="S211" s="277">
        <f t="shared" si="83"/>
      </c>
      <c r="T211" s="277">
        <f t="shared" si="76"/>
      </c>
      <c r="U211" s="282">
        <f t="shared" si="91"/>
      </c>
      <c r="V211" s="283">
        <f t="shared" si="84"/>
      </c>
      <c r="W211" s="284"/>
      <c r="Y211" s="433"/>
      <c r="Z211" s="278">
        <f>IF(S211="","",IF(COUNTIF($S$2:S211,S211)=1,"●",""))</f>
      </c>
      <c r="AA211" s="285">
        <f t="shared" si="85"/>
      </c>
    </row>
    <row r="212" spans="1:27" s="102" customFormat="1" ht="13.5">
      <c r="A212" s="102">
        <f t="shared" si="77"/>
        <v>328</v>
      </c>
      <c r="B212" s="102">
        <f t="shared" si="78"/>
        <v>272</v>
      </c>
      <c r="C212" s="103">
        <f t="shared" si="79"/>
      </c>
      <c r="D212" s="103">
        <f>IF(F212="","",IF(SUM($D$194:D211)=0,(郡市番号*1000)+1,MAX($D$194:D211)+1))</f>
      </c>
      <c r="E212" s="257">
        <f>IF('男子'!I33&lt;&gt;"",'男子'!I33,"")</f>
      </c>
      <c r="F212" s="103">
        <f>IF('男子'!J33&lt;&gt;"",'男子'!J33,"")</f>
      </c>
      <c r="G212" s="103">
        <f>IF('男子'!F33&lt;&gt;"",'男子'!F33,"")</f>
      </c>
      <c r="H212" s="103">
        <f t="shared" si="80"/>
      </c>
      <c r="I212" s="103">
        <f>IF('男子'!M33&lt;&gt;"",'男子'!M33,"")</f>
      </c>
      <c r="J212" s="103">
        <f t="shared" si="81"/>
      </c>
      <c r="K212" s="104">
        <f t="shared" si="86"/>
      </c>
      <c r="L212" s="115">
        <f t="shared" si="87"/>
      </c>
      <c r="M212" s="105"/>
      <c r="N212" s="103">
        <f t="shared" si="88"/>
      </c>
      <c r="O212" s="259">
        <f>IF('男子'!N33&lt;&gt;"",'男子'!N33,"")</f>
      </c>
      <c r="P212" s="106">
        <f t="shared" si="82"/>
      </c>
      <c r="Q212" s="106">
        <f t="shared" si="89"/>
      </c>
      <c r="R212" s="106">
        <f t="shared" si="90"/>
      </c>
      <c r="S212" s="106">
        <f t="shared" si="83"/>
      </c>
      <c r="T212" s="106">
        <f t="shared" si="76"/>
      </c>
      <c r="U212" s="65">
        <f t="shared" si="91"/>
      </c>
      <c r="V212" s="188">
        <f t="shared" si="84"/>
      </c>
      <c r="W212" s="194"/>
      <c r="Y212" s="433"/>
      <c r="Z212" s="103">
        <f>IF(S212="","",IF(COUNTIF($S$2:S212,S212)=1,"●",""))</f>
      </c>
      <c r="AA212" s="141">
        <f t="shared" si="85"/>
      </c>
    </row>
    <row r="213" spans="1:27" s="277" customFormat="1" ht="13.5">
      <c r="A213" s="277">
        <f t="shared" si="77"/>
        <v>328</v>
      </c>
      <c r="B213" s="277">
        <f t="shared" si="78"/>
        <v>272</v>
      </c>
      <c r="C213" s="278">
        <f t="shared" si="79"/>
      </c>
      <c r="D213" s="278">
        <f>IF(F213="","",IF(SUM($D$194:D212)=0,(郡市番号*1000)+1,MAX($D$194:D212)+1))</f>
      </c>
      <c r="E213" s="279">
        <f>IF('男子'!I34&lt;&gt;"",'男子'!I34,"")</f>
      </c>
      <c r="F213" s="278">
        <f>IF('男子'!J34&lt;&gt;"",'男子'!J34,"")</f>
      </c>
      <c r="G213" s="278">
        <f>IF('男子'!F34&lt;&gt;"",'男子'!F34,"")</f>
      </c>
      <c r="H213" s="278">
        <f t="shared" si="80"/>
      </c>
      <c r="I213" s="278">
        <f>IF('男子'!M34&lt;&gt;"",'男子'!M34,"")</f>
      </c>
      <c r="J213" s="278">
        <f t="shared" si="81"/>
      </c>
      <c r="K213" s="277">
        <f t="shared" si="86"/>
      </c>
      <c r="L213" s="280">
        <f t="shared" si="87"/>
      </c>
      <c r="M213" s="278"/>
      <c r="N213" s="278">
        <f t="shared" si="88"/>
      </c>
      <c r="O213" s="281">
        <f>IF('男子'!N34&lt;&gt;"",'男子'!N34,"")</f>
      </c>
      <c r="P213" s="277">
        <f t="shared" si="82"/>
      </c>
      <c r="Q213" s="277">
        <f t="shared" si="89"/>
      </c>
      <c r="R213" s="277">
        <f t="shared" si="90"/>
      </c>
      <c r="S213" s="277">
        <f t="shared" si="83"/>
      </c>
      <c r="T213" s="277">
        <f t="shared" si="76"/>
      </c>
      <c r="U213" s="282">
        <f t="shared" si="91"/>
      </c>
      <c r="V213" s="283">
        <f t="shared" si="84"/>
      </c>
      <c r="W213" s="284"/>
      <c r="Y213" s="433"/>
      <c r="Z213" s="278">
        <f>IF(S213="","",IF(COUNTIF($S$2:S213,S213)=1,"●",""))</f>
      </c>
      <c r="AA213" s="285">
        <f t="shared" si="85"/>
      </c>
    </row>
    <row r="214" spans="1:27" s="102" customFormat="1" ht="13.5">
      <c r="A214" s="102">
        <f t="shared" si="77"/>
        <v>328</v>
      </c>
      <c r="B214" s="102">
        <f t="shared" si="78"/>
        <v>272</v>
      </c>
      <c r="C214" s="103">
        <f t="shared" si="79"/>
      </c>
      <c r="D214" s="103">
        <f>IF(F214="","",IF(SUM($D$194:D213)=0,(郡市番号*1000)+1,MAX($D$194:D213)+1))</f>
      </c>
      <c r="E214" s="257">
        <f>IF('男子'!I35&lt;&gt;"",'男子'!I35,"")</f>
      </c>
      <c r="F214" s="103">
        <f>IF('男子'!J35&lt;&gt;"",'男子'!J35,"")</f>
      </c>
      <c r="G214" s="103">
        <f>IF('男子'!F35&lt;&gt;"",'男子'!F35,"")</f>
      </c>
      <c r="H214" s="103">
        <f t="shared" si="80"/>
      </c>
      <c r="I214" s="103">
        <f>IF('男子'!M35&lt;&gt;"",'男子'!M35,"")</f>
      </c>
      <c r="J214" s="103">
        <f t="shared" si="81"/>
      </c>
      <c r="K214" s="104">
        <f t="shared" si="86"/>
      </c>
      <c r="L214" s="115">
        <f t="shared" si="87"/>
      </c>
      <c r="M214" s="105"/>
      <c r="N214" s="103">
        <f t="shared" si="88"/>
      </c>
      <c r="O214" s="259">
        <f>IF('男子'!N35&lt;&gt;"",'男子'!N35,"")</f>
      </c>
      <c r="P214" s="106">
        <f t="shared" si="82"/>
      </c>
      <c r="Q214" s="106">
        <f t="shared" si="89"/>
      </c>
      <c r="R214" s="106">
        <f t="shared" si="90"/>
      </c>
      <c r="S214" s="106">
        <f t="shared" si="83"/>
      </c>
      <c r="T214" s="106">
        <f t="shared" si="76"/>
      </c>
      <c r="U214" s="65">
        <f t="shared" si="91"/>
      </c>
      <c r="V214" s="188">
        <f t="shared" si="84"/>
      </c>
      <c r="W214" s="194"/>
      <c r="Y214" s="433"/>
      <c r="Z214" s="103">
        <f>IF(S214="","",IF(COUNTIF($S$2:S214,S214)=1,"●",""))</f>
      </c>
      <c r="AA214" s="141">
        <f t="shared" si="85"/>
      </c>
    </row>
    <row r="215" spans="1:27" s="277" customFormat="1" ht="13.5">
      <c r="A215" s="277">
        <f t="shared" si="77"/>
        <v>328</v>
      </c>
      <c r="B215" s="277">
        <f t="shared" si="78"/>
        <v>272</v>
      </c>
      <c r="C215" s="278">
        <f t="shared" si="79"/>
      </c>
      <c r="D215" s="278">
        <f>IF(F215="","",IF(SUM($D$194:D214)=0,(郡市番号*1000)+1,MAX($D$194:D214)+1))</f>
      </c>
      <c r="E215" s="279">
        <f>IF('男子'!I36&lt;&gt;"",'男子'!I36,"")</f>
      </c>
      <c r="F215" s="278">
        <f>IF('男子'!J36&lt;&gt;"",'男子'!J36,"")</f>
      </c>
      <c r="G215" s="278">
        <f>IF('男子'!F36&lt;&gt;"",'男子'!F36,"")</f>
      </c>
      <c r="H215" s="278">
        <f t="shared" si="80"/>
      </c>
      <c r="I215" s="278">
        <f>IF('男子'!M36&lt;&gt;"",'男子'!M36,"")</f>
      </c>
      <c r="J215" s="278">
        <f t="shared" si="81"/>
      </c>
      <c r="K215" s="277">
        <f t="shared" si="86"/>
      </c>
      <c r="L215" s="280">
        <f t="shared" si="87"/>
      </c>
      <c r="M215" s="278"/>
      <c r="N215" s="278">
        <f t="shared" si="88"/>
      </c>
      <c r="O215" s="281">
        <f>IF('男子'!N36&lt;&gt;"",'男子'!N36,"")</f>
      </c>
      <c r="P215" s="277">
        <f t="shared" si="82"/>
      </c>
      <c r="Q215" s="277">
        <f t="shared" si="89"/>
      </c>
      <c r="R215" s="277">
        <f t="shared" si="90"/>
      </c>
      <c r="S215" s="277">
        <f t="shared" si="83"/>
      </c>
      <c r="T215" s="277">
        <f t="shared" si="76"/>
      </c>
      <c r="U215" s="282">
        <f t="shared" si="91"/>
      </c>
      <c r="V215" s="283">
        <f t="shared" si="84"/>
      </c>
      <c r="W215" s="284"/>
      <c r="Y215" s="433"/>
      <c r="Z215" s="278">
        <f>IF(S215="","",IF(COUNTIF($S$2:S215,S215)=1,"●",""))</f>
      </c>
      <c r="AA215" s="285">
        <f t="shared" si="85"/>
      </c>
    </row>
    <row r="216" spans="1:27" s="102" customFormat="1" ht="13.5">
      <c r="A216" s="102">
        <f t="shared" si="77"/>
        <v>328</v>
      </c>
      <c r="B216" s="102">
        <f t="shared" si="78"/>
        <v>272</v>
      </c>
      <c r="C216" s="103">
        <f t="shared" si="79"/>
      </c>
      <c r="D216" s="103">
        <f>IF(F216="","",IF(SUM($D$194:D215)=0,(郡市番号*1000)+1,MAX($D$194:D215)+1))</f>
      </c>
      <c r="E216" s="257">
        <f>IF('男子'!I37&lt;&gt;"",'男子'!I37,"")</f>
      </c>
      <c r="F216" s="103">
        <f>IF('男子'!J37&lt;&gt;"",'男子'!J37,"")</f>
      </c>
      <c r="G216" s="103">
        <f>IF('男子'!F37&lt;&gt;"",'男子'!F37,"")</f>
      </c>
      <c r="H216" s="103">
        <f t="shared" si="80"/>
      </c>
      <c r="I216" s="103">
        <f>IF('男子'!M37&lt;&gt;"",'男子'!M37,"")</f>
      </c>
      <c r="J216" s="103">
        <f t="shared" si="81"/>
      </c>
      <c r="K216" s="104">
        <f t="shared" si="86"/>
      </c>
      <c r="L216" s="115">
        <f t="shared" si="87"/>
      </c>
      <c r="M216" s="105"/>
      <c r="N216" s="103">
        <f t="shared" si="88"/>
      </c>
      <c r="O216" s="259">
        <f>IF('男子'!N37&lt;&gt;"",'男子'!N37,"")</f>
      </c>
      <c r="P216" s="106">
        <f t="shared" si="82"/>
      </c>
      <c r="Q216" s="106">
        <f t="shared" si="89"/>
      </c>
      <c r="R216" s="106">
        <f t="shared" si="90"/>
      </c>
      <c r="S216" s="106">
        <f t="shared" si="83"/>
      </c>
      <c r="T216" s="106">
        <f t="shared" si="76"/>
      </c>
      <c r="U216" s="65">
        <f t="shared" si="91"/>
      </c>
      <c r="V216" s="188">
        <f t="shared" si="84"/>
      </c>
      <c r="W216" s="194"/>
      <c r="Y216" s="433"/>
      <c r="Z216" s="103">
        <f>IF(S216="","",IF(COUNTIF($S$2:S216,S216)=1,"●",""))</f>
      </c>
      <c r="AA216" s="141">
        <f t="shared" si="85"/>
      </c>
    </row>
    <row r="217" spans="1:27" s="286" customFormat="1" ht="13.5">
      <c r="A217" s="286">
        <f t="shared" si="77"/>
        <v>328</v>
      </c>
      <c r="B217" s="286">
        <f t="shared" si="78"/>
        <v>272</v>
      </c>
      <c r="C217" s="287">
        <f t="shared" si="79"/>
      </c>
      <c r="D217" s="287">
        <f>IF(F217="","",IF(SUM($D$194:D216)=0,(郡市番号*1000)+1,MAX($D$194:D216)+1))</f>
      </c>
      <c r="E217" s="288">
        <f>IF('男子'!I38&lt;&gt;"",'男子'!I38,"")</f>
      </c>
      <c r="F217" s="287">
        <f>IF('男子'!J38&lt;&gt;"",'男子'!J38,"")</f>
      </c>
      <c r="G217" s="287">
        <f>IF('男子'!F38&lt;&gt;"",'男子'!F38,"")</f>
      </c>
      <c r="H217" s="287">
        <f t="shared" si="80"/>
      </c>
      <c r="I217" s="287">
        <f>IF('男子'!M38&lt;&gt;"",'男子'!M38,"")</f>
      </c>
      <c r="J217" s="287">
        <f t="shared" si="81"/>
      </c>
      <c r="K217" s="286">
        <f t="shared" si="86"/>
      </c>
      <c r="L217" s="289">
        <f t="shared" si="87"/>
      </c>
      <c r="M217" s="287"/>
      <c r="N217" s="287">
        <f t="shared" si="88"/>
      </c>
      <c r="O217" s="290">
        <f>IF('男子'!N38&lt;&gt;"",'男子'!N38,"")</f>
      </c>
      <c r="P217" s="286">
        <f t="shared" si="82"/>
      </c>
      <c r="Q217" s="286">
        <f t="shared" si="89"/>
      </c>
      <c r="R217" s="286">
        <f t="shared" si="90"/>
      </c>
      <c r="S217" s="286">
        <f t="shared" si="83"/>
      </c>
      <c r="T217" s="286">
        <f t="shared" si="76"/>
      </c>
      <c r="U217" s="291">
        <f t="shared" si="91"/>
      </c>
      <c r="V217" s="292">
        <f t="shared" si="84"/>
      </c>
      <c r="W217" s="293"/>
      <c r="Y217" s="434"/>
      <c r="Z217" s="287">
        <f>IF(S217="","",IF(COUNTIF($S$2:S217,S217)=1,"●",""))</f>
      </c>
      <c r="AA217" s="294">
        <f t="shared" si="85"/>
      </c>
    </row>
    <row r="218" spans="1:27" s="97" customFormat="1" ht="13.5">
      <c r="A218" s="97">
        <f t="shared" si="77"/>
        <v>328</v>
      </c>
      <c r="B218" s="97">
        <f t="shared" si="78"/>
        <v>272</v>
      </c>
      <c r="C218" s="98">
        <f t="shared" si="79"/>
      </c>
      <c r="D218" s="98">
        <f>IF(F218="","",IF(SUM($D$194:D217)=0,(郡市番号*1000)+1,MAX($D$194:D217)+1))</f>
      </c>
      <c r="E218" s="256">
        <f>IF('男子'!I39&lt;&gt;"",'男子'!I39,"")</f>
      </c>
      <c r="F218" s="98">
        <f>IF('男子'!J39&lt;&gt;"",'男子'!J39,"")</f>
      </c>
      <c r="G218" s="98">
        <f>IF('男子'!F39&lt;&gt;"",'男子'!F39,"")</f>
      </c>
      <c r="H218" s="98">
        <f t="shared" si="80"/>
      </c>
      <c r="I218" s="98">
        <f>IF('男子'!M39&lt;&gt;"",'男子'!M39,"")</f>
      </c>
      <c r="J218" s="98">
        <f t="shared" si="81"/>
      </c>
      <c r="K218" s="99">
        <f aca="true" t="shared" si="92" ref="K218:K281">IF(E218="","",K26)</f>
      </c>
      <c r="L218" s="114">
        <f aca="true" t="shared" si="93" ref="L218:L281">IF(E218="","",L26)</f>
      </c>
      <c r="M218" s="100"/>
      <c r="N218" s="98">
        <f aca="true" t="shared" si="94" ref="N218:N281">IF(F218="","","補員")</f>
      </c>
      <c r="O218" s="258">
        <f>IF('男子'!N39&lt;&gt;"",'男子'!N39,"")</f>
      </c>
      <c r="P218" s="101">
        <f t="shared" si="82"/>
      </c>
      <c r="Q218" s="101">
        <f t="shared" si="89"/>
      </c>
      <c r="R218" s="101">
        <f t="shared" si="90"/>
      </c>
      <c r="S218" s="101">
        <f t="shared" si="83"/>
      </c>
      <c r="T218" s="101">
        <f t="shared" si="76"/>
      </c>
      <c r="U218" s="91">
        <f t="shared" si="91"/>
      </c>
      <c r="V218" s="188">
        <f t="shared" si="84"/>
      </c>
      <c r="W218" s="194"/>
      <c r="Y218" s="432" t="s">
        <v>54</v>
      </c>
      <c r="Z218" s="98">
        <f>IF(S218="","",IF(COUNTIF($S$2:S218,S218)=1,"●",""))</f>
      </c>
      <c r="AA218" s="140">
        <f t="shared" si="85"/>
      </c>
    </row>
    <row r="219" spans="1:27" s="277" customFormat="1" ht="13.5">
      <c r="A219" s="277">
        <f t="shared" si="77"/>
        <v>328</v>
      </c>
      <c r="B219" s="277">
        <f t="shared" si="78"/>
        <v>272</v>
      </c>
      <c r="C219" s="278">
        <f t="shared" si="79"/>
      </c>
      <c r="D219" s="278">
        <f>IF(F219="","",IF(SUM($D$194:D218)=0,(郡市番号*1000)+1,MAX($D$194:D218)+1))</f>
      </c>
      <c r="E219" s="279">
        <f>IF('男子'!I40&lt;&gt;"",'男子'!I40,"")</f>
      </c>
      <c r="F219" s="278">
        <f>IF('男子'!J40&lt;&gt;"",'男子'!J40,"")</f>
      </c>
      <c r="G219" s="278">
        <f>IF('男子'!F40&lt;&gt;"",'男子'!F40,"")</f>
      </c>
      <c r="H219" s="278">
        <f t="shared" si="80"/>
      </c>
      <c r="I219" s="278">
        <f>IF('男子'!M40&lt;&gt;"",'男子'!M40,"")</f>
      </c>
      <c r="J219" s="278">
        <f t="shared" si="81"/>
      </c>
      <c r="K219" s="277">
        <f t="shared" si="92"/>
      </c>
      <c r="L219" s="280">
        <f t="shared" si="93"/>
      </c>
      <c r="M219" s="278"/>
      <c r="N219" s="278">
        <f t="shared" si="94"/>
      </c>
      <c r="O219" s="281">
        <f>IF('男子'!N40&lt;&gt;"",'男子'!N40,"")</f>
      </c>
      <c r="P219" s="277">
        <f t="shared" si="82"/>
      </c>
      <c r="Q219" s="277">
        <f t="shared" si="89"/>
      </c>
      <c r="R219" s="277">
        <f t="shared" si="90"/>
      </c>
      <c r="S219" s="277">
        <f t="shared" si="83"/>
      </c>
      <c r="T219" s="277">
        <f t="shared" si="76"/>
      </c>
      <c r="U219" s="282">
        <f t="shared" si="91"/>
      </c>
      <c r="V219" s="283">
        <f t="shared" si="84"/>
      </c>
      <c r="W219" s="284"/>
      <c r="Y219" s="433"/>
      <c r="Z219" s="278">
        <f>IF(S219="","",IF(COUNTIF($S$2:S219,S219)=1,"●",""))</f>
      </c>
      <c r="AA219" s="285">
        <f t="shared" si="85"/>
      </c>
    </row>
    <row r="220" spans="1:27" s="102" customFormat="1" ht="13.5">
      <c r="A220" s="102">
        <f t="shared" si="77"/>
        <v>328</v>
      </c>
      <c r="B220" s="102">
        <f t="shared" si="78"/>
        <v>272</v>
      </c>
      <c r="C220" s="103">
        <f t="shared" si="79"/>
      </c>
      <c r="D220" s="103">
        <f>IF(F220="","",IF(SUM($D$194:D219)=0,(郡市番号*1000)+1,MAX($D$194:D219)+1))</f>
      </c>
      <c r="E220" s="257">
        <f>IF('男子'!I41&lt;&gt;"",'男子'!I41,"")</f>
      </c>
      <c r="F220" s="103">
        <f>IF('男子'!J41&lt;&gt;"",'男子'!J41,"")</f>
      </c>
      <c r="G220" s="103">
        <f>IF('男子'!F41&lt;&gt;"",'男子'!F41,"")</f>
      </c>
      <c r="H220" s="103">
        <f t="shared" si="80"/>
      </c>
      <c r="I220" s="103">
        <f>IF('男子'!M41&lt;&gt;"",'男子'!M41,"")</f>
      </c>
      <c r="J220" s="103">
        <f t="shared" si="81"/>
      </c>
      <c r="K220" s="104">
        <f t="shared" si="92"/>
      </c>
      <c r="L220" s="115">
        <f t="shared" si="93"/>
      </c>
      <c r="M220" s="105"/>
      <c r="N220" s="103">
        <f t="shared" si="94"/>
      </c>
      <c r="O220" s="259">
        <f>IF('男子'!N41&lt;&gt;"",'男子'!N41,"")</f>
      </c>
      <c r="P220" s="106">
        <f t="shared" si="82"/>
      </c>
      <c r="Q220" s="106">
        <f t="shared" si="89"/>
      </c>
      <c r="R220" s="106">
        <f t="shared" si="90"/>
      </c>
      <c r="S220" s="106">
        <f t="shared" si="83"/>
      </c>
      <c r="T220" s="106">
        <f t="shared" si="76"/>
      </c>
      <c r="U220" s="65">
        <f t="shared" si="91"/>
      </c>
      <c r="V220" s="188">
        <f t="shared" si="84"/>
      </c>
      <c r="W220" s="194"/>
      <c r="Y220" s="433"/>
      <c r="Z220" s="103">
        <f>IF(S220="","",IF(COUNTIF($S$2:S220,S220)=1,"●",""))</f>
      </c>
      <c r="AA220" s="141">
        <f t="shared" si="85"/>
      </c>
    </row>
    <row r="221" spans="1:27" s="277" customFormat="1" ht="13.5">
      <c r="A221" s="277">
        <f t="shared" si="77"/>
        <v>328</v>
      </c>
      <c r="B221" s="277">
        <f t="shared" si="78"/>
        <v>272</v>
      </c>
      <c r="C221" s="278">
        <f t="shared" si="79"/>
      </c>
      <c r="D221" s="278">
        <f>IF(F221="","",IF(SUM($D$194:D220)=0,(郡市番号*1000)+1,MAX($D$194:D220)+1))</f>
      </c>
      <c r="E221" s="279">
        <f>IF('男子'!I42&lt;&gt;"",'男子'!I42,"")</f>
      </c>
      <c r="F221" s="278">
        <f>IF('男子'!J42&lt;&gt;"",'男子'!J42,"")</f>
      </c>
      <c r="G221" s="278">
        <f>IF('男子'!F42&lt;&gt;"",'男子'!F42,"")</f>
      </c>
      <c r="H221" s="278">
        <f t="shared" si="80"/>
      </c>
      <c r="I221" s="278">
        <f>IF('男子'!M42&lt;&gt;"",'男子'!M42,"")</f>
      </c>
      <c r="J221" s="278">
        <f t="shared" si="81"/>
      </c>
      <c r="K221" s="277">
        <f t="shared" si="92"/>
      </c>
      <c r="L221" s="280">
        <f t="shared" si="93"/>
      </c>
      <c r="M221" s="278"/>
      <c r="N221" s="278">
        <f t="shared" si="94"/>
      </c>
      <c r="O221" s="281">
        <f>IF('男子'!N42&lt;&gt;"",'男子'!N42,"")</f>
      </c>
      <c r="P221" s="277">
        <f t="shared" si="82"/>
      </c>
      <c r="Q221" s="277">
        <f t="shared" si="89"/>
      </c>
      <c r="R221" s="277">
        <f t="shared" si="90"/>
      </c>
      <c r="S221" s="277">
        <f t="shared" si="83"/>
      </c>
      <c r="T221" s="277">
        <f t="shared" si="76"/>
      </c>
      <c r="U221" s="282">
        <f t="shared" si="91"/>
      </c>
      <c r="V221" s="283">
        <f t="shared" si="84"/>
      </c>
      <c r="W221" s="284"/>
      <c r="Y221" s="433"/>
      <c r="Z221" s="278">
        <f>IF(S221="","",IF(COUNTIF($S$2:S221,S221)=1,"●",""))</f>
      </c>
      <c r="AA221" s="285">
        <f t="shared" si="85"/>
      </c>
    </row>
    <row r="222" spans="1:27" s="102" customFormat="1" ht="13.5">
      <c r="A222" s="102">
        <f t="shared" si="77"/>
        <v>328</v>
      </c>
      <c r="B222" s="102">
        <f t="shared" si="78"/>
        <v>272</v>
      </c>
      <c r="C222" s="103">
        <f t="shared" si="79"/>
      </c>
      <c r="D222" s="103">
        <f>IF(F222="","",IF(SUM($D$194:D221)=0,(郡市番号*1000)+1,MAX($D$194:D221)+1))</f>
      </c>
      <c r="E222" s="257">
        <f>IF('男子'!I43&lt;&gt;"",'男子'!I43,"")</f>
      </c>
      <c r="F222" s="103">
        <f>IF('男子'!J43&lt;&gt;"",'男子'!J43,"")</f>
      </c>
      <c r="G222" s="103">
        <f>IF('男子'!F43&lt;&gt;"",'男子'!F43,"")</f>
      </c>
      <c r="H222" s="103">
        <f t="shared" si="80"/>
      </c>
      <c r="I222" s="103">
        <f>IF('男子'!M43&lt;&gt;"",'男子'!M43,"")</f>
      </c>
      <c r="J222" s="103">
        <f t="shared" si="81"/>
      </c>
      <c r="K222" s="104">
        <f t="shared" si="92"/>
      </c>
      <c r="L222" s="115">
        <f t="shared" si="93"/>
      </c>
      <c r="M222" s="105"/>
      <c r="N222" s="103">
        <f t="shared" si="94"/>
      </c>
      <c r="O222" s="259">
        <f>IF('男子'!N43&lt;&gt;"",'男子'!N43,"")</f>
      </c>
      <c r="P222" s="106">
        <f t="shared" si="82"/>
      </c>
      <c r="Q222" s="106">
        <f t="shared" si="89"/>
      </c>
      <c r="R222" s="106">
        <f t="shared" si="90"/>
      </c>
      <c r="S222" s="106">
        <f t="shared" si="83"/>
      </c>
      <c r="T222" s="106">
        <f t="shared" si="76"/>
      </c>
      <c r="U222" s="65">
        <f t="shared" si="91"/>
      </c>
      <c r="V222" s="188">
        <f t="shared" si="84"/>
      </c>
      <c r="W222" s="194"/>
      <c r="Y222" s="433"/>
      <c r="Z222" s="103">
        <f>IF(S222="","",IF(COUNTIF($S$2:S222,S222)=1,"●",""))</f>
      </c>
      <c r="AA222" s="141">
        <f t="shared" si="85"/>
      </c>
    </row>
    <row r="223" spans="1:27" s="277" customFormat="1" ht="13.5">
      <c r="A223" s="277">
        <f t="shared" si="77"/>
        <v>328</v>
      </c>
      <c r="B223" s="277">
        <f t="shared" si="78"/>
        <v>272</v>
      </c>
      <c r="C223" s="278">
        <f t="shared" si="79"/>
      </c>
      <c r="D223" s="278">
        <f>IF(F223="","",IF(SUM($D$194:D222)=0,(郡市番号*1000)+1,MAX($D$194:D222)+1))</f>
      </c>
      <c r="E223" s="279">
        <f>IF('男子'!I44&lt;&gt;"",'男子'!I44,"")</f>
      </c>
      <c r="F223" s="278">
        <f>IF('男子'!J44&lt;&gt;"",'男子'!J44,"")</f>
      </c>
      <c r="G223" s="278">
        <f>IF('男子'!F44&lt;&gt;"",'男子'!F44,"")</f>
      </c>
      <c r="H223" s="278">
        <f t="shared" si="80"/>
      </c>
      <c r="I223" s="278">
        <f>IF('男子'!M44&lt;&gt;"",'男子'!M44,"")</f>
      </c>
      <c r="J223" s="278">
        <f t="shared" si="81"/>
      </c>
      <c r="K223" s="277">
        <f t="shared" si="92"/>
      </c>
      <c r="L223" s="280">
        <f t="shared" si="93"/>
      </c>
      <c r="M223" s="278"/>
      <c r="N223" s="278">
        <f t="shared" si="94"/>
      </c>
      <c r="O223" s="281">
        <f>IF('男子'!N44&lt;&gt;"",'男子'!N44,"")</f>
      </c>
      <c r="P223" s="277">
        <f t="shared" si="82"/>
      </c>
      <c r="Q223" s="277">
        <f t="shared" si="89"/>
      </c>
      <c r="R223" s="277">
        <f t="shared" si="90"/>
      </c>
      <c r="S223" s="277">
        <f t="shared" si="83"/>
      </c>
      <c r="T223" s="277">
        <f t="shared" si="76"/>
      </c>
      <c r="U223" s="282">
        <f t="shared" si="91"/>
      </c>
      <c r="V223" s="283">
        <f t="shared" si="84"/>
      </c>
      <c r="W223" s="284"/>
      <c r="Y223" s="433"/>
      <c r="Z223" s="278">
        <f>IF(S223="","",IF(COUNTIF($S$2:S223,S223)=1,"●",""))</f>
      </c>
      <c r="AA223" s="285">
        <f t="shared" si="85"/>
      </c>
    </row>
    <row r="224" spans="1:27" s="102" customFormat="1" ht="13.5">
      <c r="A224" s="102">
        <f t="shared" si="77"/>
        <v>328</v>
      </c>
      <c r="B224" s="102">
        <f t="shared" si="78"/>
        <v>272</v>
      </c>
      <c r="C224" s="103">
        <f t="shared" si="79"/>
      </c>
      <c r="D224" s="103">
        <f>IF(F224="","",IF(SUM($D$194:D223)=0,(郡市番号*1000)+1,MAX($D$194:D223)+1))</f>
      </c>
      <c r="E224" s="257">
        <f>IF('男子'!I45&lt;&gt;"",'男子'!I45,"")</f>
      </c>
      <c r="F224" s="103">
        <f>IF('男子'!J45&lt;&gt;"",'男子'!J45,"")</f>
      </c>
      <c r="G224" s="103">
        <f>IF('男子'!F45&lt;&gt;"",'男子'!F45,"")</f>
      </c>
      <c r="H224" s="103">
        <f t="shared" si="80"/>
      </c>
      <c r="I224" s="103">
        <f>IF('男子'!M45&lt;&gt;"",'男子'!M45,"")</f>
      </c>
      <c r="J224" s="103">
        <f t="shared" si="81"/>
      </c>
      <c r="K224" s="104">
        <f t="shared" si="92"/>
      </c>
      <c r="L224" s="115">
        <f t="shared" si="93"/>
      </c>
      <c r="M224" s="105"/>
      <c r="N224" s="103">
        <f t="shared" si="94"/>
      </c>
      <c r="O224" s="259">
        <f>IF('男子'!N45&lt;&gt;"",'男子'!N45,"")</f>
      </c>
      <c r="P224" s="106">
        <f t="shared" si="82"/>
      </c>
      <c r="Q224" s="106">
        <f t="shared" si="89"/>
      </c>
      <c r="R224" s="106">
        <f t="shared" si="90"/>
      </c>
      <c r="S224" s="106">
        <f t="shared" si="83"/>
      </c>
      <c r="T224" s="106">
        <f t="shared" si="76"/>
      </c>
      <c r="U224" s="65">
        <f t="shared" si="91"/>
      </c>
      <c r="V224" s="188">
        <f t="shared" si="84"/>
      </c>
      <c r="W224" s="194"/>
      <c r="Y224" s="433"/>
      <c r="Z224" s="103">
        <f>IF(S224="","",IF(COUNTIF($S$2:S224,S224)=1,"●",""))</f>
      </c>
      <c r="AA224" s="141">
        <f t="shared" si="85"/>
      </c>
    </row>
    <row r="225" spans="1:27" s="286" customFormat="1" ht="13.5">
      <c r="A225" s="286">
        <f t="shared" si="77"/>
        <v>328</v>
      </c>
      <c r="B225" s="286">
        <f t="shared" si="78"/>
        <v>272</v>
      </c>
      <c r="C225" s="287">
        <f t="shared" si="79"/>
      </c>
      <c r="D225" s="287">
        <f>IF(F225="","",IF(SUM($D$194:D224)=0,(郡市番号*1000)+1,MAX($D$194:D224)+1))</f>
      </c>
      <c r="E225" s="288">
        <f>IF('男子'!I46&lt;&gt;"",'男子'!I46,"")</f>
      </c>
      <c r="F225" s="287">
        <f>IF('男子'!J46&lt;&gt;"",'男子'!J46,"")</f>
      </c>
      <c r="G225" s="287">
        <f>IF('男子'!F46&lt;&gt;"",'男子'!F46,"")</f>
      </c>
      <c r="H225" s="287">
        <f t="shared" si="80"/>
      </c>
      <c r="I225" s="287">
        <f>IF('男子'!M46&lt;&gt;"",'男子'!M46,"")</f>
      </c>
      <c r="J225" s="287">
        <f t="shared" si="81"/>
      </c>
      <c r="K225" s="286">
        <f t="shared" si="92"/>
      </c>
      <c r="L225" s="289">
        <f t="shared" si="93"/>
      </c>
      <c r="M225" s="287"/>
      <c r="N225" s="287">
        <f t="shared" si="94"/>
      </c>
      <c r="O225" s="290">
        <f>IF('男子'!N46&lt;&gt;"",'男子'!N46,"")</f>
      </c>
      <c r="P225" s="286">
        <f t="shared" si="82"/>
      </c>
      <c r="Q225" s="286">
        <f t="shared" si="89"/>
      </c>
      <c r="R225" s="286">
        <f t="shared" si="90"/>
      </c>
      <c r="S225" s="286">
        <f t="shared" si="83"/>
      </c>
      <c r="T225" s="286">
        <f t="shared" si="76"/>
      </c>
      <c r="U225" s="291">
        <f t="shared" si="91"/>
      </c>
      <c r="V225" s="292">
        <f t="shared" si="84"/>
      </c>
      <c r="W225" s="293"/>
      <c r="Y225" s="434"/>
      <c r="Z225" s="287">
        <f>IF(S225="","",IF(COUNTIF($S$2:S225,S225)=1,"●",""))</f>
      </c>
      <c r="AA225" s="294">
        <f t="shared" si="85"/>
      </c>
    </row>
    <row r="226" spans="1:27" s="97" customFormat="1" ht="13.5">
      <c r="A226" s="97">
        <f t="shared" si="77"/>
        <v>328</v>
      </c>
      <c r="B226" s="97">
        <f t="shared" si="78"/>
        <v>272</v>
      </c>
      <c r="C226" s="98">
        <f t="shared" si="79"/>
      </c>
      <c r="D226" s="98">
        <f>IF(F226="","",IF(SUM($D$194:D225)=0,(郡市番号*1000)+1,MAX($D$194:D225)+1))</f>
      </c>
      <c r="E226" s="256">
        <f>IF('男子'!I47&lt;&gt;"",'男子'!I47,"")</f>
      </c>
      <c r="F226" s="98">
        <f>IF('男子'!J47&lt;&gt;"",'男子'!J47,"")</f>
      </c>
      <c r="G226" s="98">
        <f>IF('男子'!F47&lt;&gt;"",'男子'!F47,"")</f>
      </c>
      <c r="H226" s="98">
        <f t="shared" si="80"/>
      </c>
      <c r="I226" s="98">
        <f>IF('男子'!M47&lt;&gt;"",'男子'!M47,"")</f>
      </c>
      <c r="J226" s="98">
        <f t="shared" si="81"/>
      </c>
      <c r="K226" s="99">
        <f t="shared" si="92"/>
      </c>
      <c r="L226" s="114">
        <f t="shared" si="93"/>
      </c>
      <c r="M226" s="100"/>
      <c r="N226" s="98">
        <f t="shared" si="94"/>
      </c>
      <c r="O226" s="262">
        <f>IF('男子'!N47&lt;&gt;"",'男子'!N47,"")</f>
      </c>
      <c r="P226" s="101">
        <f t="shared" si="82"/>
      </c>
      <c r="Q226" s="101">
        <f t="shared" si="89"/>
      </c>
      <c r="R226" s="101">
        <f t="shared" si="90"/>
      </c>
      <c r="S226" s="101">
        <f t="shared" si="83"/>
      </c>
      <c r="T226" s="101">
        <f t="shared" si="76"/>
      </c>
      <c r="U226" s="91">
        <f t="shared" si="91"/>
      </c>
      <c r="V226" s="188">
        <f t="shared" si="84"/>
      </c>
      <c r="W226" s="194"/>
      <c r="Y226" s="432" t="s">
        <v>335</v>
      </c>
      <c r="Z226" s="98">
        <f>IF(S226="","",IF(COUNTIF($S$2:S226,S226)=1,"●",""))</f>
      </c>
      <c r="AA226" s="140">
        <f t="shared" si="85"/>
      </c>
    </row>
    <row r="227" spans="1:27" s="277" customFormat="1" ht="13.5">
      <c r="A227" s="277">
        <f t="shared" si="77"/>
        <v>328</v>
      </c>
      <c r="B227" s="277">
        <f t="shared" si="78"/>
        <v>272</v>
      </c>
      <c r="C227" s="278">
        <f t="shared" si="79"/>
      </c>
      <c r="D227" s="278">
        <f>IF(F227="","",IF(SUM($D$194:D226)=0,(郡市番号*1000)+1,MAX($D$194:D226)+1))</f>
      </c>
      <c r="E227" s="279">
        <f>IF('男子'!I48&lt;&gt;"",'男子'!I48,"")</f>
      </c>
      <c r="F227" s="278">
        <f>IF('男子'!J48&lt;&gt;"",'男子'!J48,"")</f>
      </c>
      <c r="G227" s="278">
        <f>IF('男子'!F48&lt;&gt;"",'男子'!F48,"")</f>
      </c>
      <c r="H227" s="278">
        <f t="shared" si="80"/>
      </c>
      <c r="I227" s="278">
        <f>IF('男子'!M48&lt;&gt;"",'男子'!M48,"")</f>
      </c>
      <c r="J227" s="278">
        <f t="shared" si="81"/>
      </c>
      <c r="K227" s="277">
        <f t="shared" si="92"/>
      </c>
      <c r="L227" s="280">
        <f t="shared" si="93"/>
      </c>
      <c r="M227" s="278"/>
      <c r="N227" s="278">
        <f t="shared" si="94"/>
      </c>
      <c r="O227" s="295">
        <f>IF('男子'!N48&lt;&gt;"",'男子'!N48,"")</f>
      </c>
      <c r="P227" s="277">
        <f t="shared" si="82"/>
      </c>
      <c r="Q227" s="277">
        <f t="shared" si="89"/>
      </c>
      <c r="R227" s="277">
        <f t="shared" si="90"/>
      </c>
      <c r="S227" s="277">
        <f t="shared" si="83"/>
      </c>
      <c r="T227" s="277">
        <f t="shared" si="76"/>
      </c>
      <c r="U227" s="282">
        <f t="shared" si="91"/>
      </c>
      <c r="V227" s="283">
        <f t="shared" si="84"/>
      </c>
      <c r="W227" s="284"/>
      <c r="Y227" s="433"/>
      <c r="Z227" s="278">
        <f>IF(S227="","",IF(COUNTIF($S$2:S227,S227)=1,"●",""))</f>
      </c>
      <c r="AA227" s="285">
        <f t="shared" si="85"/>
      </c>
    </row>
    <row r="228" spans="1:27" s="102" customFormat="1" ht="13.5">
      <c r="A228" s="102">
        <f t="shared" si="77"/>
        <v>328</v>
      </c>
      <c r="B228" s="102">
        <f t="shared" si="78"/>
        <v>272</v>
      </c>
      <c r="C228" s="103">
        <f t="shared" si="79"/>
      </c>
      <c r="D228" s="103">
        <f>IF(F228="","",IF(SUM($D$194:D227)=0,(郡市番号*1000)+1,MAX($D$194:D227)+1))</f>
      </c>
      <c r="E228" s="257">
        <f>IF('男子'!I49&lt;&gt;"",'男子'!I49,"")</f>
      </c>
      <c r="F228" s="103">
        <f>IF('男子'!J49&lt;&gt;"",'男子'!J49,"")</f>
      </c>
      <c r="G228" s="103">
        <f>IF('男子'!F49&lt;&gt;"",'男子'!F49,"")</f>
      </c>
      <c r="H228" s="103">
        <f t="shared" si="80"/>
      </c>
      <c r="I228" s="103">
        <f>IF('男子'!M49&lt;&gt;"",'男子'!M49,"")</f>
      </c>
      <c r="J228" s="103">
        <f t="shared" si="81"/>
      </c>
      <c r="K228" s="104">
        <f t="shared" si="92"/>
      </c>
      <c r="L228" s="115">
        <f t="shared" si="93"/>
      </c>
      <c r="M228" s="105"/>
      <c r="N228" s="103">
        <f t="shared" si="94"/>
      </c>
      <c r="O228" s="263">
        <f>IF('男子'!N49&lt;&gt;"",'男子'!N49,"")</f>
      </c>
      <c r="P228" s="106">
        <f t="shared" si="82"/>
      </c>
      <c r="Q228" s="106">
        <f t="shared" si="89"/>
      </c>
      <c r="R228" s="106">
        <f t="shared" si="90"/>
      </c>
      <c r="S228" s="106">
        <f t="shared" si="83"/>
      </c>
      <c r="T228" s="106">
        <f t="shared" si="76"/>
      </c>
      <c r="U228" s="65">
        <f t="shared" si="91"/>
      </c>
      <c r="V228" s="188">
        <f t="shared" si="84"/>
      </c>
      <c r="W228" s="194"/>
      <c r="Y228" s="433"/>
      <c r="Z228" s="103">
        <f>IF(S228="","",IF(COUNTIF($S$2:S228,S228)=1,"●",""))</f>
      </c>
      <c r="AA228" s="141">
        <f t="shared" si="85"/>
      </c>
    </row>
    <row r="229" spans="1:27" s="277" customFormat="1" ht="13.5">
      <c r="A229" s="277">
        <f t="shared" si="77"/>
        <v>328</v>
      </c>
      <c r="B229" s="277">
        <f t="shared" si="78"/>
        <v>272</v>
      </c>
      <c r="C229" s="278">
        <f t="shared" si="79"/>
      </c>
      <c r="D229" s="278">
        <f>IF(F229="","",IF(SUM($D$194:D228)=0,(郡市番号*1000)+1,MAX($D$194:D228)+1))</f>
      </c>
      <c r="E229" s="279">
        <f>IF('男子'!I50&lt;&gt;"",'男子'!I50,"")</f>
      </c>
      <c r="F229" s="278">
        <f>IF('男子'!J50&lt;&gt;"",'男子'!J50,"")</f>
      </c>
      <c r="G229" s="278">
        <f>IF('男子'!F50&lt;&gt;"",'男子'!F50,"")</f>
      </c>
      <c r="H229" s="278">
        <f t="shared" si="80"/>
      </c>
      <c r="I229" s="278">
        <f>IF('男子'!M50&lt;&gt;"",'男子'!M50,"")</f>
      </c>
      <c r="J229" s="278">
        <f t="shared" si="81"/>
      </c>
      <c r="K229" s="277">
        <f t="shared" si="92"/>
      </c>
      <c r="L229" s="280">
        <f t="shared" si="93"/>
      </c>
      <c r="M229" s="278"/>
      <c r="N229" s="278">
        <f t="shared" si="94"/>
      </c>
      <c r="O229" s="295">
        <f>IF('男子'!N50&lt;&gt;"",'男子'!N50,"")</f>
      </c>
      <c r="P229" s="277">
        <f t="shared" si="82"/>
      </c>
      <c r="Q229" s="277">
        <f t="shared" si="89"/>
      </c>
      <c r="R229" s="277">
        <f t="shared" si="90"/>
      </c>
      <c r="S229" s="277">
        <f t="shared" si="83"/>
      </c>
      <c r="T229" s="277">
        <f t="shared" si="76"/>
      </c>
      <c r="U229" s="282">
        <f t="shared" si="91"/>
      </c>
      <c r="V229" s="283">
        <f t="shared" si="84"/>
      </c>
      <c r="W229" s="284"/>
      <c r="Y229" s="433"/>
      <c r="Z229" s="278">
        <f>IF(S229="","",IF(COUNTIF($S$2:S229,S229)=1,"●",""))</f>
      </c>
      <c r="AA229" s="285">
        <f t="shared" si="85"/>
      </c>
    </row>
    <row r="230" spans="1:27" s="102" customFormat="1" ht="13.5">
      <c r="A230" s="102">
        <f t="shared" si="77"/>
        <v>328</v>
      </c>
      <c r="B230" s="102">
        <f t="shared" si="78"/>
        <v>272</v>
      </c>
      <c r="C230" s="103">
        <f t="shared" si="79"/>
      </c>
      <c r="D230" s="103">
        <f>IF(F230="","",IF(SUM($D$194:D229)=0,(郡市番号*1000)+1,MAX($D$194:D229)+1))</f>
      </c>
      <c r="E230" s="257">
        <f>IF('男子'!I51&lt;&gt;"",'男子'!I51,"")</f>
      </c>
      <c r="F230" s="103">
        <f>IF('男子'!J51&lt;&gt;"",'男子'!J51,"")</f>
      </c>
      <c r="G230" s="103">
        <f>IF('男子'!F51&lt;&gt;"",'男子'!F51,"")</f>
      </c>
      <c r="H230" s="103">
        <f t="shared" si="80"/>
      </c>
      <c r="I230" s="103">
        <f>IF('男子'!M51&lt;&gt;"",'男子'!M51,"")</f>
      </c>
      <c r="J230" s="103">
        <f t="shared" si="81"/>
      </c>
      <c r="K230" s="104">
        <f t="shared" si="92"/>
      </c>
      <c r="L230" s="115">
        <f t="shared" si="93"/>
      </c>
      <c r="M230" s="105"/>
      <c r="N230" s="103">
        <f t="shared" si="94"/>
      </c>
      <c r="O230" s="263">
        <f>IF('男子'!N51&lt;&gt;"",'男子'!N51,"")</f>
      </c>
      <c r="P230" s="106">
        <f t="shared" si="82"/>
      </c>
      <c r="Q230" s="106">
        <f t="shared" si="89"/>
      </c>
      <c r="R230" s="106">
        <f t="shared" si="90"/>
      </c>
      <c r="S230" s="106">
        <f t="shared" si="83"/>
      </c>
      <c r="T230" s="106">
        <f t="shared" si="76"/>
      </c>
      <c r="U230" s="65">
        <f t="shared" si="91"/>
      </c>
      <c r="V230" s="188">
        <f t="shared" si="84"/>
      </c>
      <c r="W230" s="194"/>
      <c r="Y230" s="433"/>
      <c r="Z230" s="103">
        <f>IF(S230="","",IF(COUNTIF($S$2:S230,S230)=1,"●",""))</f>
      </c>
      <c r="AA230" s="141">
        <f t="shared" si="85"/>
      </c>
    </row>
    <row r="231" spans="1:27" s="277" customFormat="1" ht="13.5">
      <c r="A231" s="277">
        <f t="shared" si="77"/>
        <v>328</v>
      </c>
      <c r="B231" s="277">
        <f t="shared" si="78"/>
        <v>272</v>
      </c>
      <c r="C231" s="278">
        <f t="shared" si="79"/>
      </c>
      <c r="D231" s="278">
        <f>IF(F231="","",IF(SUM($D$194:D230)=0,(郡市番号*1000)+1,MAX($D$194:D230)+1))</f>
      </c>
      <c r="E231" s="279">
        <f>IF('男子'!I52&lt;&gt;"",'男子'!I52,"")</f>
      </c>
      <c r="F231" s="278">
        <f>IF('男子'!J52&lt;&gt;"",'男子'!J52,"")</f>
      </c>
      <c r="G231" s="278">
        <f>IF('男子'!F52&lt;&gt;"",'男子'!F52,"")</f>
      </c>
      <c r="H231" s="278">
        <f t="shared" si="80"/>
      </c>
      <c r="I231" s="278">
        <f>IF('男子'!M52&lt;&gt;"",'男子'!M52,"")</f>
      </c>
      <c r="J231" s="278">
        <f t="shared" si="81"/>
      </c>
      <c r="K231" s="277">
        <f t="shared" si="92"/>
      </c>
      <c r="L231" s="280">
        <f t="shared" si="93"/>
      </c>
      <c r="M231" s="278"/>
      <c r="N231" s="278">
        <f t="shared" si="94"/>
      </c>
      <c r="O231" s="295">
        <f>IF('男子'!N52&lt;&gt;"",'男子'!N52,"")</f>
      </c>
      <c r="P231" s="277">
        <f t="shared" si="82"/>
      </c>
      <c r="Q231" s="277">
        <f t="shared" si="89"/>
      </c>
      <c r="R231" s="277">
        <f t="shared" si="90"/>
      </c>
      <c r="S231" s="277">
        <f t="shared" si="83"/>
      </c>
      <c r="T231" s="277">
        <f t="shared" si="76"/>
      </c>
      <c r="U231" s="282">
        <f t="shared" si="91"/>
      </c>
      <c r="V231" s="283">
        <f t="shared" si="84"/>
      </c>
      <c r="W231" s="284"/>
      <c r="Y231" s="433"/>
      <c r="Z231" s="278">
        <f>IF(S231="","",IF(COUNTIF($S$2:S231,S231)=1,"●",""))</f>
      </c>
      <c r="AA231" s="285">
        <f t="shared" si="85"/>
      </c>
    </row>
    <row r="232" spans="1:27" s="102" customFormat="1" ht="13.5">
      <c r="A232" s="102">
        <f t="shared" si="77"/>
        <v>328</v>
      </c>
      <c r="B232" s="102">
        <f t="shared" si="78"/>
        <v>272</v>
      </c>
      <c r="C232" s="103">
        <f t="shared" si="79"/>
      </c>
      <c r="D232" s="103">
        <f>IF(F232="","",IF(SUM($D$194:D231)=0,(郡市番号*1000)+1,MAX($D$194:D231)+1))</f>
      </c>
      <c r="E232" s="257">
        <f>IF('男子'!I53&lt;&gt;"",'男子'!I53,"")</f>
      </c>
      <c r="F232" s="103">
        <f>IF('男子'!J53&lt;&gt;"",'男子'!J53,"")</f>
      </c>
      <c r="G232" s="103">
        <f>IF('男子'!F53&lt;&gt;"",'男子'!F53,"")</f>
      </c>
      <c r="H232" s="103">
        <f t="shared" si="80"/>
      </c>
      <c r="I232" s="103">
        <f>IF('男子'!M53&lt;&gt;"",'男子'!M53,"")</f>
      </c>
      <c r="J232" s="103">
        <f t="shared" si="81"/>
      </c>
      <c r="K232" s="104">
        <f t="shared" si="92"/>
      </c>
      <c r="L232" s="115">
        <f t="shared" si="93"/>
      </c>
      <c r="M232" s="105"/>
      <c r="N232" s="103">
        <f t="shared" si="94"/>
      </c>
      <c r="O232" s="263">
        <f>IF('男子'!N53&lt;&gt;"",'男子'!N53,"")</f>
      </c>
      <c r="P232" s="106">
        <f t="shared" si="82"/>
      </c>
      <c r="Q232" s="106">
        <f t="shared" si="89"/>
      </c>
      <c r="R232" s="106">
        <f t="shared" si="90"/>
      </c>
      <c r="S232" s="106">
        <f t="shared" si="83"/>
      </c>
      <c r="T232" s="106">
        <f t="shared" si="76"/>
      </c>
      <c r="U232" s="65">
        <f t="shared" si="91"/>
      </c>
      <c r="V232" s="188">
        <f t="shared" si="84"/>
      </c>
      <c r="W232" s="194"/>
      <c r="Y232" s="433"/>
      <c r="Z232" s="103">
        <f>IF(S232="","",IF(COUNTIF($S$2:S232,S232)=1,"●",""))</f>
      </c>
      <c r="AA232" s="141">
        <f t="shared" si="85"/>
      </c>
    </row>
    <row r="233" spans="1:27" s="286" customFormat="1" ht="13.5">
      <c r="A233" s="286">
        <f t="shared" si="77"/>
        <v>328</v>
      </c>
      <c r="B233" s="286">
        <f t="shared" si="78"/>
        <v>272</v>
      </c>
      <c r="C233" s="287">
        <f t="shared" si="79"/>
      </c>
      <c r="D233" s="287">
        <f>IF(F233="","",IF(SUM($D$194:D232)=0,(郡市番号*1000)+1,MAX($D$194:D232)+1))</f>
      </c>
      <c r="E233" s="288">
        <f>IF('男子'!I54&lt;&gt;"",'男子'!I54,"")</f>
      </c>
      <c r="F233" s="287">
        <f>IF('男子'!J54&lt;&gt;"",'男子'!J54,"")</f>
      </c>
      <c r="G233" s="287">
        <f>IF('男子'!F54&lt;&gt;"",'男子'!F54,"")</f>
      </c>
      <c r="H233" s="287">
        <f t="shared" si="80"/>
      </c>
      <c r="I233" s="287">
        <f>IF('男子'!M54&lt;&gt;"",'男子'!M54,"")</f>
      </c>
      <c r="J233" s="287">
        <f t="shared" si="81"/>
      </c>
      <c r="K233" s="286">
        <f t="shared" si="92"/>
      </c>
      <c r="L233" s="289">
        <f t="shared" si="93"/>
      </c>
      <c r="M233" s="287"/>
      <c r="N233" s="287">
        <f t="shared" si="94"/>
      </c>
      <c r="O233" s="296">
        <f>IF('男子'!N54&lt;&gt;"",'男子'!N54,"")</f>
      </c>
      <c r="P233" s="286">
        <f t="shared" si="82"/>
      </c>
      <c r="Q233" s="286">
        <f t="shared" si="89"/>
      </c>
      <c r="R233" s="286">
        <f t="shared" si="90"/>
      </c>
      <c r="S233" s="286">
        <f t="shared" si="83"/>
      </c>
      <c r="T233" s="286">
        <f t="shared" si="76"/>
      </c>
      <c r="U233" s="291">
        <f t="shared" si="91"/>
      </c>
      <c r="V233" s="292">
        <f t="shared" si="84"/>
      </c>
      <c r="W233" s="293"/>
      <c r="Y233" s="434"/>
      <c r="Z233" s="287">
        <f>IF(S233="","",IF(COUNTIF($S$2:S233,S233)=1,"●",""))</f>
      </c>
      <c r="AA233" s="294">
        <f t="shared" si="85"/>
      </c>
    </row>
    <row r="234" spans="1:27" s="97" customFormat="1" ht="13.5">
      <c r="A234" s="97">
        <f t="shared" si="77"/>
        <v>328</v>
      </c>
      <c r="B234" s="97">
        <f t="shared" si="78"/>
        <v>272</v>
      </c>
      <c r="C234" s="98">
        <f t="shared" si="79"/>
      </c>
      <c r="D234" s="98">
        <f>IF(F234="","",IF(SUM($D$194:D233)=0,(郡市番号*1000)+1,MAX($D$194:D233)+1))</f>
      </c>
      <c r="E234" s="256">
        <f>IF('男子'!I55&lt;&gt;"",'男子'!I55,"")</f>
      </c>
      <c r="F234" s="98">
        <f>IF('男子'!J55&lt;&gt;"",'男子'!J55,"")</f>
      </c>
      <c r="G234" s="98">
        <f>IF('男子'!F55&lt;&gt;"",'男子'!F55,"")</f>
      </c>
      <c r="H234" s="98">
        <f t="shared" si="80"/>
      </c>
      <c r="I234" s="98">
        <f>IF('男子'!M55&lt;&gt;"",'男子'!M55,"")</f>
      </c>
      <c r="J234" s="98">
        <f t="shared" si="81"/>
      </c>
      <c r="K234" s="99">
        <f t="shared" si="92"/>
      </c>
      <c r="L234" s="114">
        <f t="shared" si="93"/>
      </c>
      <c r="M234" s="100"/>
      <c r="N234" s="98">
        <f t="shared" si="94"/>
      </c>
      <c r="O234" s="262">
        <f>IF('男子'!N55&lt;&gt;"",'男子'!N55,"")</f>
      </c>
      <c r="P234" s="101">
        <f t="shared" si="82"/>
      </c>
      <c r="Q234" s="101">
        <f t="shared" si="89"/>
      </c>
      <c r="R234" s="101">
        <f t="shared" si="90"/>
      </c>
      <c r="S234" s="101">
        <f t="shared" si="83"/>
      </c>
      <c r="T234" s="101">
        <f t="shared" si="76"/>
      </c>
      <c r="U234" s="91">
        <f t="shared" si="91"/>
      </c>
      <c r="V234" s="188">
        <f t="shared" si="84"/>
      </c>
      <c r="W234" s="194"/>
      <c r="Y234" s="432" t="s">
        <v>336</v>
      </c>
      <c r="Z234" s="98">
        <f>IF(S234="","",IF(COUNTIF($S$2:S234,S234)=1,"●",""))</f>
      </c>
      <c r="AA234" s="140">
        <f t="shared" si="85"/>
      </c>
    </row>
    <row r="235" spans="1:27" s="277" customFormat="1" ht="13.5">
      <c r="A235" s="277">
        <f t="shared" si="77"/>
        <v>328</v>
      </c>
      <c r="B235" s="277">
        <f t="shared" si="78"/>
        <v>272</v>
      </c>
      <c r="C235" s="278"/>
      <c r="D235" s="278"/>
      <c r="E235" s="279"/>
      <c r="F235" s="278"/>
      <c r="G235" s="278">
        <f>IF('男子'!F56&lt;&gt;"",'男子'!F56,"")</f>
      </c>
      <c r="H235" s="278"/>
      <c r="I235" s="278">
        <f>IF('男子'!M56&lt;&gt;"",'男子'!M56,"")</f>
      </c>
      <c r="J235" s="278"/>
      <c r="K235" s="277">
        <f t="shared" si="92"/>
      </c>
      <c r="L235" s="280">
        <f t="shared" si="93"/>
      </c>
      <c r="M235" s="278"/>
      <c r="N235" s="278">
        <f t="shared" si="94"/>
      </c>
      <c r="O235" s="295">
        <f>IF('男子'!N56&lt;&gt;"",'男子'!N56,"")</f>
      </c>
      <c r="P235" s="277">
        <f t="shared" si="82"/>
      </c>
      <c r="Q235" s="277">
        <f t="shared" si="89"/>
      </c>
      <c r="R235" s="277">
        <f t="shared" si="90"/>
      </c>
      <c r="S235" s="277">
        <f t="shared" si="83"/>
      </c>
      <c r="T235" s="277">
        <f t="shared" si="76"/>
      </c>
      <c r="U235" s="282">
        <f t="shared" si="91"/>
      </c>
      <c r="V235" s="283">
        <f t="shared" si="84"/>
      </c>
      <c r="W235" s="284"/>
      <c r="Y235" s="433"/>
      <c r="Z235" s="278">
        <f>IF(S235="","",IF(COUNTIF($S$2:S235,S235)=1,"●",""))</f>
      </c>
      <c r="AA235" s="285">
        <f t="shared" si="85"/>
      </c>
    </row>
    <row r="236" spans="1:27" s="102" customFormat="1" ht="13.5">
      <c r="A236" s="102">
        <f t="shared" si="77"/>
        <v>328</v>
      </c>
      <c r="B236" s="102">
        <f t="shared" si="78"/>
        <v>272</v>
      </c>
      <c r="C236" s="103">
        <f t="shared" si="79"/>
      </c>
      <c r="D236" s="103">
        <f>IF(F236="","",IF(SUM($D$194:D235)=0,(郡市番号*1000)+1,MAX($D$194:D235)+1))</f>
      </c>
      <c r="E236" s="257">
        <f>IF('男子'!I57&lt;&gt;"",'男子'!I57,"")</f>
      </c>
      <c r="F236" s="103">
        <f>IF('男子'!J57&lt;&gt;"",'男子'!J57,"")</f>
      </c>
      <c r="G236" s="103">
        <f>IF('男子'!F57&lt;&gt;"",'男子'!F57,"")</f>
      </c>
      <c r="H236" s="103">
        <f t="shared" si="80"/>
      </c>
      <c r="I236" s="103">
        <f>IF('男子'!M57&lt;&gt;"",'男子'!M57,"")</f>
      </c>
      <c r="J236" s="103">
        <f t="shared" si="81"/>
      </c>
      <c r="K236" s="104">
        <f t="shared" si="92"/>
      </c>
      <c r="L236" s="115">
        <f t="shared" si="93"/>
      </c>
      <c r="M236" s="105"/>
      <c r="N236" s="103">
        <f t="shared" si="94"/>
      </c>
      <c r="O236" s="263">
        <f>IF('男子'!N57&lt;&gt;"",'男子'!N57,"")</f>
      </c>
      <c r="P236" s="106">
        <f t="shared" si="82"/>
      </c>
      <c r="Q236" s="106">
        <f t="shared" si="89"/>
      </c>
      <c r="R236" s="106">
        <f t="shared" si="90"/>
      </c>
      <c r="S236" s="106">
        <f t="shared" si="83"/>
      </c>
      <c r="T236" s="106">
        <f t="shared" si="76"/>
      </c>
      <c r="U236" s="65">
        <f t="shared" si="91"/>
      </c>
      <c r="V236" s="188">
        <f t="shared" si="84"/>
      </c>
      <c r="W236" s="194"/>
      <c r="Y236" s="433"/>
      <c r="Z236" s="103">
        <f>IF(S236="","",IF(COUNTIF($S$2:S236,S236)=1,"●",""))</f>
      </c>
      <c r="AA236" s="141">
        <f t="shared" si="85"/>
      </c>
    </row>
    <row r="237" spans="1:27" s="277" customFormat="1" ht="13.5">
      <c r="A237" s="277">
        <f t="shared" si="77"/>
        <v>328</v>
      </c>
      <c r="B237" s="277">
        <f t="shared" si="78"/>
        <v>272</v>
      </c>
      <c r="C237" s="278"/>
      <c r="D237" s="278"/>
      <c r="E237" s="279"/>
      <c r="F237" s="278"/>
      <c r="G237" s="278">
        <f>IF('男子'!F58&lt;&gt;"",'男子'!F58,"")</f>
      </c>
      <c r="H237" s="278"/>
      <c r="I237" s="278">
        <f>IF('男子'!M58&lt;&gt;"",'男子'!M58,"")</f>
      </c>
      <c r="J237" s="278"/>
      <c r="K237" s="277">
        <f t="shared" si="92"/>
      </c>
      <c r="L237" s="280">
        <f t="shared" si="93"/>
      </c>
      <c r="M237" s="278"/>
      <c r="N237" s="278">
        <f t="shared" si="94"/>
      </c>
      <c r="O237" s="295">
        <f>IF('男子'!N58&lt;&gt;"",'男子'!N58,"")</f>
      </c>
      <c r="P237" s="277">
        <f t="shared" si="82"/>
      </c>
      <c r="Q237" s="277">
        <f t="shared" si="89"/>
      </c>
      <c r="R237" s="277">
        <f t="shared" si="90"/>
      </c>
      <c r="S237" s="277">
        <f t="shared" si="83"/>
      </c>
      <c r="T237" s="277">
        <f t="shared" si="76"/>
      </c>
      <c r="U237" s="282">
        <f t="shared" si="91"/>
      </c>
      <c r="V237" s="283">
        <f t="shared" si="84"/>
      </c>
      <c r="W237" s="284"/>
      <c r="Y237" s="433"/>
      <c r="Z237" s="278">
        <f>IF(S237="","",IF(COUNTIF($S$2:S237,S237)=1,"●",""))</f>
      </c>
      <c r="AA237" s="285">
        <f t="shared" si="85"/>
      </c>
    </row>
    <row r="238" spans="1:27" s="102" customFormat="1" ht="13.5">
      <c r="A238" s="102">
        <f t="shared" si="77"/>
        <v>328</v>
      </c>
      <c r="B238" s="102">
        <f t="shared" si="78"/>
        <v>272</v>
      </c>
      <c r="C238" s="103">
        <f t="shared" si="79"/>
      </c>
      <c r="D238" s="103">
        <f>IF(F238="","",IF(SUM($D$194:D237)=0,(郡市番号*1000)+1,MAX($D$194:D237)+1))</f>
      </c>
      <c r="E238" s="257">
        <f>IF('男子'!I59&lt;&gt;"",'男子'!I59,"")</f>
      </c>
      <c r="F238" s="103">
        <f>IF('男子'!J59&lt;&gt;"",'男子'!J59,"")</f>
      </c>
      <c r="G238" s="103">
        <f>IF('男子'!F59&lt;&gt;"",'男子'!F59,"")</f>
      </c>
      <c r="H238" s="103">
        <f t="shared" si="80"/>
      </c>
      <c r="I238" s="103">
        <f>IF('男子'!M59&lt;&gt;"",'男子'!M59,"")</f>
      </c>
      <c r="J238" s="103">
        <f t="shared" si="81"/>
      </c>
      <c r="K238" s="104">
        <f t="shared" si="92"/>
      </c>
      <c r="L238" s="115">
        <f t="shared" si="93"/>
      </c>
      <c r="M238" s="105"/>
      <c r="N238" s="103">
        <f t="shared" si="94"/>
      </c>
      <c r="O238" s="263">
        <f>IF('男子'!N59&lt;&gt;"",'男子'!N59,"")</f>
      </c>
      <c r="P238" s="106">
        <f t="shared" si="82"/>
      </c>
      <c r="Q238" s="106">
        <f t="shared" si="89"/>
      </c>
      <c r="R238" s="106">
        <f t="shared" si="90"/>
      </c>
      <c r="S238" s="106">
        <f t="shared" si="83"/>
      </c>
      <c r="T238" s="106">
        <f t="shared" si="76"/>
      </c>
      <c r="U238" s="65">
        <f t="shared" si="91"/>
      </c>
      <c r="V238" s="188">
        <f t="shared" si="84"/>
      </c>
      <c r="W238" s="194"/>
      <c r="Y238" s="433"/>
      <c r="Z238" s="103">
        <f>IF(S238="","",IF(COUNTIF($S$2:S238,S238)=1,"●",""))</f>
      </c>
      <c r="AA238" s="141">
        <f t="shared" si="85"/>
      </c>
    </row>
    <row r="239" spans="1:27" s="277" customFormat="1" ht="13.5">
      <c r="A239" s="277">
        <f t="shared" si="77"/>
        <v>328</v>
      </c>
      <c r="B239" s="277">
        <f t="shared" si="78"/>
        <v>272</v>
      </c>
      <c r="C239" s="278"/>
      <c r="D239" s="278"/>
      <c r="E239" s="279"/>
      <c r="F239" s="278"/>
      <c r="G239" s="278">
        <f>IF('男子'!F60&lt;&gt;"",'男子'!F60,"")</f>
      </c>
      <c r="H239" s="278"/>
      <c r="I239" s="278">
        <f>IF('男子'!M60&lt;&gt;"",'男子'!M60,"")</f>
      </c>
      <c r="J239" s="278"/>
      <c r="K239" s="277">
        <f t="shared" si="92"/>
      </c>
      <c r="L239" s="280">
        <f t="shared" si="93"/>
      </c>
      <c r="M239" s="278"/>
      <c r="N239" s="278">
        <f t="shared" si="94"/>
      </c>
      <c r="O239" s="295">
        <f>IF('男子'!N60&lt;&gt;"",'男子'!N60,"")</f>
      </c>
      <c r="P239" s="277">
        <f t="shared" si="82"/>
      </c>
      <c r="Q239" s="277">
        <f t="shared" si="89"/>
      </c>
      <c r="R239" s="277">
        <f t="shared" si="90"/>
      </c>
      <c r="S239" s="277">
        <f t="shared" si="83"/>
      </c>
      <c r="T239" s="277">
        <f t="shared" si="76"/>
      </c>
      <c r="U239" s="282">
        <f t="shared" si="91"/>
      </c>
      <c r="V239" s="283">
        <f t="shared" si="84"/>
      </c>
      <c r="W239" s="284"/>
      <c r="Y239" s="433"/>
      <c r="Z239" s="278">
        <f>IF(S239="","",IF(COUNTIF($S$2:S239,S239)=1,"●",""))</f>
      </c>
      <c r="AA239" s="285">
        <f t="shared" si="85"/>
      </c>
    </row>
    <row r="240" spans="1:27" s="102" customFormat="1" ht="13.5">
      <c r="A240" s="102">
        <f t="shared" si="77"/>
        <v>328</v>
      </c>
      <c r="B240" s="102">
        <f t="shared" si="78"/>
        <v>272</v>
      </c>
      <c r="C240" s="103">
        <f t="shared" si="79"/>
      </c>
      <c r="D240" s="103">
        <f>IF(F240="","",IF(SUM($D$194:D239)=0,(郡市番号*1000)+1,MAX($D$194:D239)+1))</f>
      </c>
      <c r="E240" s="257">
        <f>IF('男子'!I61&lt;&gt;"",'男子'!I61,"")</f>
      </c>
      <c r="F240" s="103">
        <f>IF('男子'!J61&lt;&gt;"",'男子'!J61,"")</f>
      </c>
      <c r="G240" s="103">
        <f>IF('男子'!F61&lt;&gt;"",'男子'!F61,"")</f>
      </c>
      <c r="H240" s="103">
        <f t="shared" si="80"/>
      </c>
      <c r="I240" s="103">
        <f>IF('男子'!M61&lt;&gt;"",'男子'!M61,"")</f>
      </c>
      <c r="J240" s="103">
        <f t="shared" si="81"/>
      </c>
      <c r="K240" s="104">
        <f t="shared" si="92"/>
      </c>
      <c r="L240" s="115">
        <f t="shared" si="93"/>
      </c>
      <c r="M240" s="105"/>
      <c r="N240" s="103">
        <f t="shared" si="94"/>
      </c>
      <c r="O240" s="263">
        <f>IF('男子'!N61&lt;&gt;"",'男子'!N61,"")</f>
      </c>
      <c r="P240" s="106">
        <f t="shared" si="82"/>
      </c>
      <c r="Q240" s="106">
        <f t="shared" si="89"/>
      </c>
      <c r="R240" s="106">
        <f t="shared" si="90"/>
      </c>
      <c r="S240" s="106">
        <f t="shared" si="83"/>
      </c>
      <c r="T240" s="106">
        <f t="shared" si="76"/>
      </c>
      <c r="U240" s="65">
        <f t="shared" si="91"/>
      </c>
      <c r="V240" s="188">
        <f t="shared" si="84"/>
      </c>
      <c r="W240" s="194"/>
      <c r="Y240" s="433"/>
      <c r="Z240" s="103">
        <f>IF(S240="","",IF(COUNTIF($S$2:S240,S240)=1,"●",""))</f>
      </c>
      <c r="AA240" s="141">
        <f t="shared" si="85"/>
      </c>
    </row>
    <row r="241" spans="1:27" s="286" customFormat="1" ht="13.5">
      <c r="A241" s="286">
        <f t="shared" si="77"/>
        <v>328</v>
      </c>
      <c r="B241" s="286">
        <f t="shared" si="78"/>
        <v>272</v>
      </c>
      <c r="C241" s="287"/>
      <c r="D241" s="287"/>
      <c r="E241" s="288"/>
      <c r="F241" s="287"/>
      <c r="G241" s="287">
        <f>IF('男子'!F62&lt;&gt;"",'男子'!F62,"")</f>
      </c>
      <c r="H241" s="287"/>
      <c r="I241" s="287">
        <f>IF('男子'!M62&lt;&gt;"",'男子'!M62,"")</f>
      </c>
      <c r="J241" s="287"/>
      <c r="K241" s="286">
        <f t="shared" si="92"/>
      </c>
      <c r="L241" s="289">
        <f t="shared" si="93"/>
      </c>
      <c r="M241" s="287"/>
      <c r="N241" s="287">
        <f t="shared" si="94"/>
      </c>
      <c r="O241" s="296">
        <f>IF('男子'!N62&lt;&gt;"",'男子'!N62,"")</f>
      </c>
      <c r="P241" s="286">
        <f t="shared" si="82"/>
      </c>
      <c r="Q241" s="286">
        <f t="shared" si="89"/>
      </c>
      <c r="R241" s="286">
        <f t="shared" si="90"/>
      </c>
      <c r="S241" s="286">
        <f t="shared" si="83"/>
      </c>
      <c r="T241" s="286">
        <f t="shared" si="76"/>
      </c>
      <c r="U241" s="291">
        <f t="shared" si="91"/>
      </c>
      <c r="V241" s="292">
        <f t="shared" si="84"/>
      </c>
      <c r="W241" s="293"/>
      <c r="Y241" s="434"/>
      <c r="Z241" s="287">
        <f>IF(S241="","",IF(COUNTIF($S$2:S241,S241)=1,"●",""))</f>
      </c>
      <c r="AA241" s="294">
        <f t="shared" si="85"/>
      </c>
    </row>
    <row r="242" spans="1:27" s="97" customFormat="1" ht="13.5">
      <c r="A242" s="97">
        <f t="shared" si="77"/>
        <v>328</v>
      </c>
      <c r="B242" s="97">
        <f t="shared" si="78"/>
        <v>272</v>
      </c>
      <c r="C242" s="98">
        <f t="shared" si="79"/>
      </c>
      <c r="D242" s="98">
        <f>IF(F242="","",IF(SUM($D$194:D241)=0,(郡市番号*1000)+1,MAX($D$194:D241)+1))</f>
      </c>
      <c r="E242" s="256">
        <f>IF('男子'!I63&lt;&gt;"",'男子'!I63,"")</f>
      </c>
      <c r="F242" s="98">
        <f>IF('男子'!J63&lt;&gt;"",'男子'!J63,"")</f>
      </c>
      <c r="G242" s="98">
        <f>IF('男子'!F63&lt;&gt;"",'男子'!F63,"")</f>
      </c>
      <c r="H242" s="98">
        <f t="shared" si="80"/>
      </c>
      <c r="I242" s="98">
        <f>IF('男子'!M63&lt;&gt;"",'男子'!M63,"")</f>
      </c>
      <c r="J242" s="98">
        <f t="shared" si="81"/>
      </c>
      <c r="K242" s="99">
        <f t="shared" si="92"/>
      </c>
      <c r="L242" s="114">
        <f t="shared" si="93"/>
      </c>
      <c r="M242" s="100"/>
      <c r="N242" s="98">
        <f t="shared" si="94"/>
      </c>
      <c r="O242" s="262">
        <f>IF('男子'!N63&lt;&gt;"",'男子'!N63,"")</f>
      </c>
      <c r="P242" s="101">
        <f t="shared" si="82"/>
      </c>
      <c r="Q242" s="101">
        <f t="shared" si="89"/>
      </c>
      <c r="R242" s="101">
        <f t="shared" si="90"/>
      </c>
      <c r="S242" s="101">
        <f t="shared" si="83"/>
      </c>
      <c r="T242" s="101">
        <f t="shared" si="76"/>
      </c>
      <c r="U242" s="91">
        <f t="shared" si="91"/>
      </c>
      <c r="V242" s="188">
        <f t="shared" si="84"/>
      </c>
      <c r="W242" s="194"/>
      <c r="Y242" s="432" t="s">
        <v>57</v>
      </c>
      <c r="Z242" s="98">
        <f>IF(S242="","",IF(COUNTIF($S$2:S242,S242)=1,"●",""))</f>
      </c>
      <c r="AA242" s="140">
        <f t="shared" si="85"/>
      </c>
    </row>
    <row r="243" spans="1:27" s="277" customFormat="1" ht="13.5">
      <c r="A243" s="277">
        <f t="shared" si="77"/>
        <v>328</v>
      </c>
      <c r="B243" s="277">
        <f t="shared" si="78"/>
        <v>272</v>
      </c>
      <c r="C243" s="278"/>
      <c r="D243" s="278"/>
      <c r="E243" s="279"/>
      <c r="F243" s="278"/>
      <c r="G243" s="278">
        <f>IF('男子'!F64&lt;&gt;"",'男子'!F64,"")</f>
      </c>
      <c r="H243" s="278"/>
      <c r="I243" s="278">
        <f>IF('男子'!M64&lt;&gt;"",'男子'!M64,"")</f>
      </c>
      <c r="J243" s="278"/>
      <c r="K243" s="277">
        <f t="shared" si="92"/>
      </c>
      <c r="L243" s="280">
        <f t="shared" si="93"/>
      </c>
      <c r="M243" s="278"/>
      <c r="N243" s="278">
        <f t="shared" si="94"/>
      </c>
      <c r="O243" s="295">
        <f>IF('男子'!N64&lt;&gt;"",'男子'!N64,"")</f>
      </c>
      <c r="P243" s="277">
        <f t="shared" si="82"/>
      </c>
      <c r="Q243" s="277">
        <f t="shared" si="89"/>
      </c>
      <c r="R243" s="277">
        <f t="shared" si="90"/>
      </c>
      <c r="S243" s="277">
        <f t="shared" si="83"/>
      </c>
      <c r="T243" s="277">
        <f t="shared" si="76"/>
      </c>
      <c r="U243" s="282">
        <f t="shared" si="91"/>
      </c>
      <c r="V243" s="283">
        <f t="shared" si="84"/>
      </c>
      <c r="W243" s="284"/>
      <c r="Y243" s="433"/>
      <c r="Z243" s="278">
        <f>IF(S243="","",IF(COUNTIF($S$2:S243,S243)=1,"●",""))</f>
      </c>
      <c r="AA243" s="285">
        <f t="shared" si="85"/>
      </c>
    </row>
    <row r="244" spans="1:27" s="102" customFormat="1" ht="13.5">
      <c r="A244" s="102">
        <f t="shared" si="77"/>
        <v>328</v>
      </c>
      <c r="B244" s="102">
        <f t="shared" si="78"/>
        <v>272</v>
      </c>
      <c r="C244" s="103">
        <f t="shared" si="79"/>
      </c>
      <c r="D244" s="103">
        <f>IF(F244="","",IF(SUM($D$194:D243)=0,(郡市番号*1000)+1,MAX($D$194:D243)+1))</f>
      </c>
      <c r="E244" s="257">
        <f>IF('男子'!I65&lt;&gt;"",'男子'!I65,"")</f>
      </c>
      <c r="F244" s="103">
        <f>IF('男子'!J65&lt;&gt;"",'男子'!J65,"")</f>
      </c>
      <c r="G244" s="103">
        <f>IF('男子'!F65&lt;&gt;"",'男子'!F65,"")</f>
      </c>
      <c r="H244" s="103">
        <f t="shared" si="80"/>
      </c>
      <c r="I244" s="103">
        <f>IF('男子'!M65&lt;&gt;"",'男子'!M65,"")</f>
      </c>
      <c r="J244" s="103">
        <f t="shared" si="81"/>
      </c>
      <c r="K244" s="104">
        <f t="shared" si="92"/>
      </c>
      <c r="L244" s="115">
        <f t="shared" si="93"/>
      </c>
      <c r="M244" s="105"/>
      <c r="N244" s="103">
        <f t="shared" si="94"/>
      </c>
      <c r="O244" s="263">
        <f>IF('男子'!N65&lt;&gt;"",'男子'!N65,"")</f>
      </c>
      <c r="P244" s="106">
        <f t="shared" si="82"/>
      </c>
      <c r="Q244" s="106">
        <f t="shared" si="89"/>
      </c>
      <c r="R244" s="106">
        <f t="shared" si="90"/>
      </c>
      <c r="S244" s="106">
        <f t="shared" si="83"/>
      </c>
      <c r="T244" s="106">
        <f t="shared" si="76"/>
      </c>
      <c r="U244" s="65">
        <f t="shared" si="91"/>
      </c>
      <c r="V244" s="188">
        <f t="shared" si="84"/>
      </c>
      <c r="W244" s="194"/>
      <c r="Y244" s="433"/>
      <c r="Z244" s="103">
        <f>IF(S244="","",IF(COUNTIF($S$2:S244,S244)=1,"●",""))</f>
      </c>
      <c r="AA244" s="141">
        <f t="shared" si="85"/>
      </c>
    </row>
    <row r="245" spans="1:27" s="277" customFormat="1" ht="13.5">
      <c r="A245" s="277">
        <f t="shared" si="77"/>
        <v>328</v>
      </c>
      <c r="B245" s="277">
        <f t="shared" si="78"/>
        <v>272</v>
      </c>
      <c r="C245" s="278"/>
      <c r="D245" s="278"/>
      <c r="E245" s="279"/>
      <c r="F245" s="278"/>
      <c r="G245" s="278">
        <f>IF('男子'!F66&lt;&gt;"",'男子'!F66,"")</f>
      </c>
      <c r="H245" s="278"/>
      <c r="I245" s="278">
        <f>IF('男子'!M66&lt;&gt;"",'男子'!M66,"")</f>
      </c>
      <c r="J245" s="278"/>
      <c r="K245" s="277">
        <f t="shared" si="92"/>
      </c>
      <c r="L245" s="280">
        <f t="shared" si="93"/>
      </c>
      <c r="M245" s="278"/>
      <c r="N245" s="278">
        <f t="shared" si="94"/>
      </c>
      <c r="O245" s="295">
        <f>IF('男子'!N66&lt;&gt;"",'男子'!N66,"")</f>
      </c>
      <c r="P245" s="277">
        <f t="shared" si="82"/>
      </c>
      <c r="Q245" s="277">
        <f t="shared" si="89"/>
      </c>
      <c r="R245" s="277">
        <f t="shared" si="90"/>
      </c>
      <c r="S245" s="277">
        <f t="shared" si="83"/>
      </c>
      <c r="T245" s="277">
        <f t="shared" si="76"/>
      </c>
      <c r="U245" s="282">
        <f t="shared" si="91"/>
      </c>
      <c r="V245" s="283">
        <f t="shared" si="84"/>
      </c>
      <c r="W245" s="284"/>
      <c r="Y245" s="433"/>
      <c r="Z245" s="278">
        <f>IF(S245="","",IF(COUNTIF($S$2:S245,S245)=1,"●",""))</f>
      </c>
      <c r="AA245" s="285">
        <f t="shared" si="85"/>
      </c>
    </row>
    <row r="246" spans="1:27" s="102" customFormat="1" ht="13.5">
      <c r="A246" s="102">
        <f t="shared" si="77"/>
        <v>328</v>
      </c>
      <c r="B246" s="102">
        <f t="shared" si="78"/>
        <v>272</v>
      </c>
      <c r="C246" s="103">
        <f t="shared" si="79"/>
      </c>
      <c r="D246" s="103">
        <f>IF(F246="","",IF(SUM($D$194:D245)=0,(郡市番号*1000)+1,MAX($D$194:D245)+1))</f>
      </c>
      <c r="E246" s="257">
        <f>IF('男子'!I67&lt;&gt;"",'男子'!I67,"")</f>
      </c>
      <c r="F246" s="103">
        <f>IF('男子'!J67&lt;&gt;"",'男子'!J67,"")</f>
      </c>
      <c r="G246" s="103">
        <f>IF('男子'!F67&lt;&gt;"",'男子'!F67,"")</f>
      </c>
      <c r="H246" s="103">
        <f t="shared" si="80"/>
      </c>
      <c r="I246" s="103">
        <f>IF('男子'!M67&lt;&gt;"",'男子'!M67,"")</f>
      </c>
      <c r="J246" s="103">
        <f t="shared" si="81"/>
      </c>
      <c r="K246" s="104">
        <f t="shared" si="92"/>
      </c>
      <c r="L246" s="115">
        <f t="shared" si="93"/>
      </c>
      <c r="M246" s="105"/>
      <c r="N246" s="103">
        <f t="shared" si="94"/>
      </c>
      <c r="O246" s="263">
        <f>IF('男子'!N67&lt;&gt;"",'男子'!N67,"")</f>
      </c>
      <c r="P246" s="106">
        <f t="shared" si="82"/>
      </c>
      <c r="Q246" s="106">
        <f t="shared" si="89"/>
      </c>
      <c r="R246" s="106">
        <f t="shared" si="90"/>
      </c>
      <c r="S246" s="106">
        <f t="shared" si="83"/>
      </c>
      <c r="T246" s="106">
        <f t="shared" si="76"/>
      </c>
      <c r="U246" s="65">
        <f t="shared" si="91"/>
      </c>
      <c r="V246" s="188">
        <f t="shared" si="84"/>
      </c>
      <c r="W246" s="194"/>
      <c r="Y246" s="433"/>
      <c r="Z246" s="103">
        <f>IF(S246="","",IF(COUNTIF($S$2:S246,S246)=1,"●",""))</f>
      </c>
      <c r="AA246" s="141">
        <f t="shared" si="85"/>
      </c>
    </row>
    <row r="247" spans="1:27" s="277" customFormat="1" ht="13.5">
      <c r="A247" s="277">
        <f t="shared" si="77"/>
        <v>328</v>
      </c>
      <c r="B247" s="277">
        <f t="shared" si="78"/>
        <v>272</v>
      </c>
      <c r="C247" s="278"/>
      <c r="D247" s="278"/>
      <c r="E247" s="279"/>
      <c r="F247" s="278"/>
      <c r="G247" s="278">
        <f>IF('男子'!F68&lt;&gt;"",'男子'!F68,"")</f>
      </c>
      <c r="H247" s="278"/>
      <c r="I247" s="278">
        <f>IF('男子'!M68&lt;&gt;"",'男子'!M68,"")</f>
      </c>
      <c r="J247" s="278"/>
      <c r="K247" s="277">
        <f t="shared" si="92"/>
      </c>
      <c r="L247" s="280">
        <f t="shared" si="93"/>
      </c>
      <c r="M247" s="278"/>
      <c r="N247" s="278">
        <f t="shared" si="94"/>
      </c>
      <c r="O247" s="295">
        <f>IF('男子'!N68&lt;&gt;"",'男子'!N68,"")</f>
      </c>
      <c r="P247" s="277">
        <f t="shared" si="82"/>
      </c>
      <c r="Q247" s="277">
        <f t="shared" si="89"/>
      </c>
      <c r="R247" s="277">
        <f t="shared" si="90"/>
      </c>
      <c r="S247" s="277">
        <f t="shared" si="83"/>
      </c>
      <c r="T247" s="277">
        <f t="shared" si="76"/>
      </c>
      <c r="U247" s="282">
        <f t="shared" si="91"/>
      </c>
      <c r="V247" s="283">
        <f t="shared" si="84"/>
      </c>
      <c r="W247" s="284"/>
      <c r="Y247" s="433"/>
      <c r="Z247" s="278">
        <f>IF(S247="","",IF(COUNTIF($S$2:S247,S247)=1,"●",""))</f>
      </c>
      <c r="AA247" s="285">
        <f t="shared" si="85"/>
      </c>
    </row>
    <row r="248" spans="1:27" s="102" customFormat="1" ht="13.5">
      <c r="A248" s="102">
        <f t="shared" si="77"/>
        <v>328</v>
      </c>
      <c r="B248" s="102">
        <f t="shared" si="78"/>
        <v>272</v>
      </c>
      <c r="C248" s="103">
        <f t="shared" si="79"/>
      </c>
      <c r="D248" s="103">
        <f>IF(F248="","",IF(SUM($D$194:D247)=0,(郡市番号*1000)+1,MAX($D$194:D247)+1))</f>
      </c>
      <c r="E248" s="257">
        <f>IF('男子'!I69&lt;&gt;"",'男子'!I69,"")</f>
      </c>
      <c r="F248" s="103">
        <f>IF('男子'!J69&lt;&gt;"",'男子'!J69,"")</f>
      </c>
      <c r="G248" s="103">
        <f>IF('男子'!F69&lt;&gt;"",'男子'!F69,"")</f>
      </c>
      <c r="H248" s="103">
        <f t="shared" si="80"/>
      </c>
      <c r="I248" s="103">
        <f>IF('男子'!M69&lt;&gt;"",'男子'!M69,"")</f>
      </c>
      <c r="J248" s="103">
        <f t="shared" si="81"/>
      </c>
      <c r="K248" s="104">
        <f t="shared" si="92"/>
      </c>
      <c r="L248" s="115">
        <f t="shared" si="93"/>
      </c>
      <c r="M248" s="105"/>
      <c r="N248" s="103">
        <f t="shared" si="94"/>
      </c>
      <c r="O248" s="263">
        <f>IF('男子'!N69&lt;&gt;"",'男子'!N69,"")</f>
      </c>
      <c r="P248" s="106">
        <f t="shared" si="82"/>
      </c>
      <c r="Q248" s="106">
        <f t="shared" si="89"/>
      </c>
      <c r="R248" s="106">
        <f t="shared" si="90"/>
      </c>
      <c r="S248" s="106">
        <f t="shared" si="83"/>
      </c>
      <c r="T248" s="106">
        <f t="shared" si="76"/>
      </c>
      <c r="U248" s="65">
        <f t="shared" si="91"/>
      </c>
      <c r="V248" s="188">
        <f t="shared" si="84"/>
      </c>
      <c r="W248" s="194"/>
      <c r="Y248" s="433"/>
      <c r="Z248" s="103">
        <f>IF(S248="","",IF(COUNTIF($S$2:S248,S248)=1,"●",""))</f>
      </c>
      <c r="AA248" s="141">
        <f t="shared" si="85"/>
      </c>
    </row>
    <row r="249" spans="1:27" s="286" customFormat="1" ht="13.5">
      <c r="A249" s="286">
        <f t="shared" si="77"/>
        <v>328</v>
      </c>
      <c r="B249" s="286">
        <f t="shared" si="78"/>
        <v>272</v>
      </c>
      <c r="C249" s="287"/>
      <c r="D249" s="287"/>
      <c r="E249" s="288"/>
      <c r="F249" s="287"/>
      <c r="G249" s="287">
        <f>IF('男子'!F70&lt;&gt;"",'男子'!F70,"")</f>
      </c>
      <c r="H249" s="287"/>
      <c r="I249" s="287">
        <f>IF('男子'!M70&lt;&gt;"",'男子'!M70,"")</f>
      </c>
      <c r="J249" s="287"/>
      <c r="K249" s="286">
        <f t="shared" si="92"/>
      </c>
      <c r="L249" s="289">
        <f t="shared" si="93"/>
      </c>
      <c r="M249" s="287"/>
      <c r="N249" s="287">
        <f t="shared" si="94"/>
      </c>
      <c r="O249" s="296">
        <f>IF('男子'!N70&lt;&gt;"",'男子'!N70,"")</f>
      </c>
      <c r="P249" s="286">
        <f t="shared" si="82"/>
      </c>
      <c r="Q249" s="286">
        <f t="shared" si="89"/>
      </c>
      <c r="R249" s="286">
        <f t="shared" si="90"/>
      </c>
      <c r="S249" s="286">
        <f t="shared" si="83"/>
      </c>
      <c r="T249" s="286">
        <f t="shared" si="76"/>
      </c>
      <c r="U249" s="291">
        <f t="shared" si="91"/>
      </c>
      <c r="V249" s="292">
        <f t="shared" si="84"/>
      </c>
      <c r="W249" s="293"/>
      <c r="Y249" s="434"/>
      <c r="Z249" s="287">
        <f>IF(S249="","",IF(COUNTIF($S$2:S249,S249)=1,"●",""))</f>
      </c>
      <c r="AA249" s="294">
        <f t="shared" si="85"/>
      </c>
    </row>
    <row r="250" spans="1:27" s="97" customFormat="1" ht="13.5">
      <c r="A250" s="97">
        <f t="shared" si="77"/>
        <v>328</v>
      </c>
      <c r="B250" s="97">
        <f t="shared" si="78"/>
        <v>272</v>
      </c>
      <c r="C250" s="98">
        <f t="shared" si="79"/>
      </c>
      <c r="D250" s="98">
        <f>IF(F250="","",IF(SUM($D$194:D249)=0,(郡市番号*1000)+1,MAX($D$194:D249)+1))</f>
      </c>
      <c r="E250" s="256">
        <f>IF('男子'!I71&lt;&gt;"",'男子'!I71,"")</f>
      </c>
      <c r="F250" s="98">
        <f>IF('男子'!J71&lt;&gt;"",'男子'!J71,"")</f>
      </c>
      <c r="G250" s="98">
        <f>IF('男子'!F71&lt;&gt;"",'男子'!F71,"")</f>
      </c>
      <c r="H250" s="98">
        <f t="shared" si="80"/>
      </c>
      <c r="I250" s="98">
        <f>IF('男子'!M71&lt;&gt;"",'男子'!M71,"")</f>
      </c>
      <c r="J250" s="98">
        <f t="shared" si="81"/>
      </c>
      <c r="K250" s="99">
        <f t="shared" si="92"/>
      </c>
      <c r="L250" s="114">
        <f t="shared" si="93"/>
      </c>
      <c r="M250" s="100"/>
      <c r="N250" s="98">
        <f t="shared" si="94"/>
      </c>
      <c r="O250" s="262">
        <f>IF('男子'!N71&lt;&gt;"",'男子'!N71,"")</f>
      </c>
      <c r="P250" s="101">
        <f t="shared" si="82"/>
      </c>
      <c r="Q250" s="101">
        <f t="shared" si="89"/>
      </c>
      <c r="R250" s="101">
        <f t="shared" si="90"/>
      </c>
      <c r="S250" s="101">
        <f t="shared" si="83"/>
      </c>
      <c r="T250" s="101">
        <f t="shared" si="76"/>
      </c>
      <c r="U250" s="91">
        <f t="shared" si="91"/>
      </c>
      <c r="V250" s="188">
        <f t="shared" si="84"/>
      </c>
      <c r="W250" s="194"/>
      <c r="Y250" s="432" t="s">
        <v>58</v>
      </c>
      <c r="Z250" s="98">
        <f>IF(S250="","",IF(COUNTIF($S$2:S250,S250)=1,"●",""))</f>
      </c>
      <c r="AA250" s="140">
        <f t="shared" si="85"/>
      </c>
    </row>
    <row r="251" spans="1:27" s="277" customFormat="1" ht="13.5">
      <c r="A251" s="277">
        <f t="shared" si="77"/>
        <v>328</v>
      </c>
      <c r="B251" s="277">
        <f t="shared" si="78"/>
        <v>272</v>
      </c>
      <c r="C251" s="278"/>
      <c r="D251" s="278"/>
      <c r="E251" s="279"/>
      <c r="F251" s="278"/>
      <c r="G251" s="278">
        <f>IF('男子'!F72&lt;&gt;"",'男子'!F72,"")</f>
      </c>
      <c r="H251" s="278"/>
      <c r="I251" s="278">
        <f>IF('男子'!M72&lt;&gt;"",'男子'!M72,"")</f>
      </c>
      <c r="J251" s="278"/>
      <c r="K251" s="277">
        <f t="shared" si="92"/>
      </c>
      <c r="L251" s="280">
        <f t="shared" si="93"/>
      </c>
      <c r="M251" s="278"/>
      <c r="N251" s="278">
        <f t="shared" si="94"/>
      </c>
      <c r="O251" s="295">
        <f>IF('男子'!N72&lt;&gt;"",'男子'!N72,"")</f>
      </c>
      <c r="P251" s="277">
        <f t="shared" si="82"/>
      </c>
      <c r="Q251" s="277">
        <f t="shared" si="89"/>
      </c>
      <c r="R251" s="277">
        <f t="shared" si="90"/>
      </c>
      <c r="S251" s="277">
        <f t="shared" si="83"/>
      </c>
      <c r="T251" s="277">
        <f t="shared" si="76"/>
      </c>
      <c r="U251" s="282">
        <f t="shared" si="91"/>
      </c>
      <c r="V251" s="283">
        <f t="shared" si="84"/>
      </c>
      <c r="W251" s="284"/>
      <c r="Y251" s="433"/>
      <c r="Z251" s="278">
        <f>IF(S251="","",IF(COUNTIF($S$2:S251,S251)=1,"●",""))</f>
      </c>
      <c r="AA251" s="285">
        <f t="shared" si="85"/>
      </c>
    </row>
    <row r="252" spans="1:27" s="102" customFormat="1" ht="13.5">
      <c r="A252" s="102">
        <f t="shared" si="77"/>
        <v>328</v>
      </c>
      <c r="B252" s="102">
        <f t="shared" si="78"/>
        <v>272</v>
      </c>
      <c r="C252" s="103">
        <f t="shared" si="79"/>
      </c>
      <c r="D252" s="103">
        <f>IF(F252="","",IF(SUM($D$194:D251)=0,(郡市番号*1000)+1,MAX($D$194:D251)+1))</f>
      </c>
      <c r="E252" s="257">
        <f>IF('男子'!I73&lt;&gt;"",'男子'!I73,"")</f>
      </c>
      <c r="F252" s="103">
        <f>IF('男子'!J73&lt;&gt;"",'男子'!J73,"")</f>
      </c>
      <c r="G252" s="103">
        <f>IF('男子'!F73&lt;&gt;"",'男子'!F73,"")</f>
      </c>
      <c r="H252" s="103">
        <f t="shared" si="80"/>
      </c>
      <c r="I252" s="103">
        <f>IF('男子'!M73&lt;&gt;"",'男子'!M73,"")</f>
      </c>
      <c r="J252" s="103">
        <f t="shared" si="81"/>
      </c>
      <c r="K252" s="104">
        <f t="shared" si="92"/>
      </c>
      <c r="L252" s="115">
        <f t="shared" si="93"/>
      </c>
      <c r="M252" s="105"/>
      <c r="N252" s="103">
        <f t="shared" si="94"/>
      </c>
      <c r="O252" s="263">
        <f>IF('男子'!N73&lt;&gt;"",'男子'!N73,"")</f>
      </c>
      <c r="P252" s="106">
        <f t="shared" si="82"/>
      </c>
      <c r="Q252" s="106">
        <f t="shared" si="89"/>
      </c>
      <c r="R252" s="106">
        <f t="shared" si="90"/>
      </c>
      <c r="S252" s="106">
        <f t="shared" si="83"/>
      </c>
      <c r="T252" s="106">
        <f t="shared" si="76"/>
      </c>
      <c r="U252" s="65">
        <f t="shared" si="91"/>
      </c>
      <c r="V252" s="188">
        <f t="shared" si="84"/>
      </c>
      <c r="W252" s="194"/>
      <c r="Y252" s="433"/>
      <c r="Z252" s="103">
        <f>IF(S252="","",IF(COUNTIF($S$2:S252,S252)=1,"●",""))</f>
      </c>
      <c r="AA252" s="141">
        <f t="shared" si="85"/>
      </c>
    </row>
    <row r="253" spans="1:27" s="277" customFormat="1" ht="13.5">
      <c r="A253" s="277">
        <f t="shared" si="77"/>
        <v>328</v>
      </c>
      <c r="B253" s="277">
        <f t="shared" si="78"/>
        <v>272</v>
      </c>
      <c r="C253" s="278"/>
      <c r="D253" s="278"/>
      <c r="E253" s="279"/>
      <c r="F253" s="278"/>
      <c r="G253" s="278">
        <f>IF('男子'!F74&lt;&gt;"",'男子'!F74,"")</f>
      </c>
      <c r="H253" s="278"/>
      <c r="I253" s="278">
        <f>IF('男子'!M74&lt;&gt;"",'男子'!M74,"")</f>
      </c>
      <c r="J253" s="278"/>
      <c r="K253" s="277">
        <f t="shared" si="92"/>
      </c>
      <c r="L253" s="280">
        <f t="shared" si="93"/>
      </c>
      <c r="M253" s="278"/>
      <c r="N253" s="278">
        <f t="shared" si="94"/>
      </c>
      <c r="O253" s="295">
        <f>IF('男子'!N74&lt;&gt;"",'男子'!N74,"")</f>
      </c>
      <c r="P253" s="277">
        <f t="shared" si="82"/>
      </c>
      <c r="Q253" s="277">
        <f t="shared" si="89"/>
      </c>
      <c r="R253" s="277">
        <f t="shared" si="90"/>
      </c>
      <c r="S253" s="277">
        <f t="shared" si="83"/>
      </c>
      <c r="T253" s="277">
        <f t="shared" si="76"/>
      </c>
      <c r="U253" s="282">
        <f t="shared" si="91"/>
      </c>
      <c r="V253" s="283">
        <f t="shared" si="84"/>
      </c>
      <c r="W253" s="284"/>
      <c r="Y253" s="433"/>
      <c r="Z253" s="278">
        <f>IF(S253="","",IF(COUNTIF($S$2:S253,S253)=1,"●",""))</f>
      </c>
      <c r="AA253" s="285">
        <f t="shared" si="85"/>
      </c>
    </row>
    <row r="254" spans="1:27" s="102" customFormat="1" ht="13.5">
      <c r="A254" s="102">
        <f t="shared" si="77"/>
        <v>328</v>
      </c>
      <c r="B254" s="102">
        <f t="shared" si="78"/>
        <v>272</v>
      </c>
      <c r="C254" s="103">
        <f t="shared" si="79"/>
      </c>
      <c r="D254" s="103">
        <f>IF(F254="","",IF(SUM($D$194:D253)=0,(郡市番号*1000)+1,MAX($D$194:D253)+1))</f>
      </c>
      <c r="E254" s="257">
        <f>IF('男子'!I75&lt;&gt;"",'男子'!I75,"")</f>
      </c>
      <c r="F254" s="103">
        <f>IF('男子'!J75&lt;&gt;"",'男子'!J75,"")</f>
      </c>
      <c r="G254" s="103">
        <f>IF('男子'!F75&lt;&gt;"",'男子'!F75,"")</f>
      </c>
      <c r="H254" s="103">
        <f t="shared" si="80"/>
      </c>
      <c r="I254" s="103">
        <f>IF('男子'!M75&lt;&gt;"",'男子'!M75,"")</f>
      </c>
      <c r="J254" s="103">
        <f t="shared" si="81"/>
      </c>
      <c r="K254" s="104">
        <f t="shared" si="92"/>
      </c>
      <c r="L254" s="115">
        <f t="shared" si="93"/>
      </c>
      <c r="M254" s="105"/>
      <c r="N254" s="103">
        <f t="shared" si="94"/>
      </c>
      <c r="O254" s="263">
        <f>IF('男子'!N75&lt;&gt;"",'男子'!N75,"")</f>
      </c>
      <c r="P254" s="106">
        <f t="shared" si="82"/>
      </c>
      <c r="Q254" s="106">
        <f t="shared" si="89"/>
      </c>
      <c r="R254" s="106">
        <f t="shared" si="90"/>
      </c>
      <c r="S254" s="106">
        <f t="shared" si="83"/>
      </c>
      <c r="T254" s="106">
        <f t="shared" si="76"/>
      </c>
      <c r="U254" s="65">
        <f t="shared" si="91"/>
      </c>
      <c r="V254" s="188">
        <f t="shared" si="84"/>
      </c>
      <c r="W254" s="194"/>
      <c r="Y254" s="433"/>
      <c r="Z254" s="103">
        <f>IF(S254="","",IF(COUNTIF($S$2:S254,S254)=1,"●",""))</f>
      </c>
      <c r="AA254" s="141">
        <f t="shared" si="85"/>
      </c>
    </row>
    <row r="255" spans="1:27" s="277" customFormat="1" ht="13.5">
      <c r="A255" s="277">
        <f t="shared" si="77"/>
        <v>328</v>
      </c>
      <c r="B255" s="277">
        <f t="shared" si="78"/>
        <v>272</v>
      </c>
      <c r="C255" s="278"/>
      <c r="D255" s="278"/>
      <c r="E255" s="279"/>
      <c r="F255" s="278"/>
      <c r="G255" s="278">
        <f>IF('男子'!F76&lt;&gt;"",'男子'!F76,"")</f>
      </c>
      <c r="H255" s="278"/>
      <c r="I255" s="278">
        <f>IF('男子'!M76&lt;&gt;"",'男子'!M76,"")</f>
      </c>
      <c r="J255" s="278"/>
      <c r="K255" s="277">
        <f t="shared" si="92"/>
      </c>
      <c r="L255" s="280">
        <f t="shared" si="93"/>
      </c>
      <c r="M255" s="278"/>
      <c r="N255" s="278">
        <f t="shared" si="94"/>
      </c>
      <c r="O255" s="295">
        <f>IF('男子'!N76&lt;&gt;"",'男子'!N76,"")</f>
      </c>
      <c r="P255" s="277">
        <f t="shared" si="82"/>
      </c>
      <c r="Q255" s="277">
        <f t="shared" si="89"/>
      </c>
      <c r="R255" s="277">
        <f t="shared" si="90"/>
      </c>
      <c r="S255" s="277">
        <f t="shared" si="83"/>
      </c>
      <c r="T255" s="277">
        <f t="shared" si="76"/>
      </c>
      <c r="U255" s="282">
        <f t="shared" si="91"/>
      </c>
      <c r="V255" s="283">
        <f t="shared" si="84"/>
      </c>
      <c r="W255" s="284"/>
      <c r="Y255" s="433"/>
      <c r="Z255" s="278">
        <f>IF(S255="","",IF(COUNTIF($S$2:S255,S255)=1,"●",""))</f>
      </c>
      <c r="AA255" s="285">
        <f t="shared" si="85"/>
      </c>
    </row>
    <row r="256" spans="1:27" s="102" customFormat="1" ht="13.5">
      <c r="A256" s="102">
        <f t="shared" si="77"/>
        <v>328</v>
      </c>
      <c r="B256" s="102">
        <f t="shared" si="78"/>
        <v>272</v>
      </c>
      <c r="C256" s="103">
        <f t="shared" si="79"/>
      </c>
      <c r="D256" s="103">
        <f>IF(F256="","",IF(SUM($D$194:D255)=0,(郡市番号*1000)+1,MAX($D$194:D255)+1))</f>
      </c>
      <c r="E256" s="257">
        <f>IF('男子'!I77&lt;&gt;"",'男子'!I77,"")</f>
      </c>
      <c r="F256" s="103">
        <f>IF('男子'!J77&lt;&gt;"",'男子'!J77,"")</f>
      </c>
      <c r="G256" s="103">
        <f>IF('男子'!F77&lt;&gt;"",'男子'!F77,"")</f>
      </c>
      <c r="H256" s="103">
        <f t="shared" si="80"/>
      </c>
      <c r="I256" s="103">
        <f>IF('男子'!M77&lt;&gt;"",'男子'!M77,"")</f>
      </c>
      <c r="J256" s="103">
        <f t="shared" si="81"/>
      </c>
      <c r="K256" s="104">
        <f t="shared" si="92"/>
      </c>
      <c r="L256" s="115">
        <f t="shared" si="93"/>
      </c>
      <c r="M256" s="105"/>
      <c r="N256" s="103">
        <f t="shared" si="94"/>
      </c>
      <c r="O256" s="263">
        <f>IF('男子'!N77&lt;&gt;"",'男子'!N77,"")</f>
      </c>
      <c r="P256" s="106">
        <f t="shared" si="82"/>
      </c>
      <c r="Q256" s="106">
        <f t="shared" si="89"/>
      </c>
      <c r="R256" s="106">
        <f t="shared" si="90"/>
      </c>
      <c r="S256" s="106">
        <f t="shared" si="83"/>
      </c>
      <c r="T256" s="106">
        <f t="shared" si="76"/>
      </c>
      <c r="U256" s="65">
        <f t="shared" si="91"/>
      </c>
      <c r="V256" s="188">
        <f t="shared" si="84"/>
      </c>
      <c r="W256" s="194"/>
      <c r="Y256" s="433"/>
      <c r="Z256" s="103">
        <f>IF(S256="","",IF(COUNTIF($S$2:S256,S256)=1,"●",""))</f>
      </c>
      <c r="AA256" s="141">
        <f t="shared" si="85"/>
      </c>
    </row>
    <row r="257" spans="1:27" s="286" customFormat="1" ht="13.5">
      <c r="A257" s="286">
        <f t="shared" si="77"/>
        <v>328</v>
      </c>
      <c r="B257" s="286">
        <f t="shared" si="78"/>
        <v>272</v>
      </c>
      <c r="C257" s="287"/>
      <c r="D257" s="287"/>
      <c r="E257" s="288"/>
      <c r="F257" s="287"/>
      <c r="G257" s="287">
        <f>IF('男子'!F78&lt;&gt;"",'男子'!F78,"")</f>
      </c>
      <c r="H257" s="287"/>
      <c r="I257" s="287">
        <f>IF('男子'!M78&lt;&gt;"",'男子'!M78,"")</f>
      </c>
      <c r="J257" s="287"/>
      <c r="K257" s="286">
        <f t="shared" si="92"/>
      </c>
      <c r="L257" s="289">
        <f t="shared" si="93"/>
      </c>
      <c r="M257" s="287"/>
      <c r="N257" s="287">
        <f t="shared" si="94"/>
      </c>
      <c r="O257" s="296">
        <f>IF('男子'!N78&lt;&gt;"",'男子'!N78,"")</f>
      </c>
      <c r="P257" s="286">
        <f t="shared" si="82"/>
      </c>
      <c r="Q257" s="286">
        <f t="shared" si="89"/>
      </c>
      <c r="R257" s="286">
        <f t="shared" si="90"/>
      </c>
      <c r="S257" s="286">
        <f t="shared" si="83"/>
      </c>
      <c r="T257" s="286">
        <f t="shared" si="76"/>
      </c>
      <c r="U257" s="291">
        <f t="shared" si="91"/>
      </c>
      <c r="V257" s="292">
        <f t="shared" si="84"/>
      </c>
      <c r="W257" s="293"/>
      <c r="Y257" s="434"/>
      <c r="Z257" s="287">
        <f>IF(S257="","",IF(COUNTIF($S$2:S257,S257)=1,"●",""))</f>
      </c>
      <c r="AA257" s="294">
        <f t="shared" si="85"/>
      </c>
    </row>
    <row r="258" spans="1:27" s="97" customFormat="1" ht="13.5">
      <c r="A258" s="97">
        <f t="shared" si="77"/>
        <v>328</v>
      </c>
      <c r="B258" s="97">
        <f t="shared" si="78"/>
        <v>272</v>
      </c>
      <c r="C258" s="98">
        <f aca="true" t="shared" si="95" ref="C258:C321">IF(F258="","",郡市名)</f>
      </c>
      <c r="D258" s="98">
        <f>IF(F258="","",IF(SUM($D$194:D257)=0,(郡市番号*1000)+1,MAX($D$194:D257)+1))</f>
      </c>
      <c r="E258" s="256">
        <f>IF('男子'!I79&lt;&gt;"",'男子'!I79,"")</f>
      </c>
      <c r="F258" s="98">
        <f>IF('男子'!J79&lt;&gt;"",'男子'!J79,"")</f>
      </c>
      <c r="G258" s="98">
        <f>IF('男子'!F79&lt;&gt;"",'男子'!F79,"")</f>
      </c>
      <c r="H258" s="98">
        <f t="shared" si="80"/>
      </c>
      <c r="I258" s="98">
        <f>IF('男子'!M79&lt;&gt;"",'男子'!M79,"")</f>
      </c>
      <c r="J258" s="98">
        <f t="shared" si="81"/>
      </c>
      <c r="K258" s="99">
        <f t="shared" si="92"/>
      </c>
      <c r="L258" s="114">
        <f t="shared" si="93"/>
      </c>
      <c r="M258" s="100"/>
      <c r="N258" s="98">
        <f t="shared" si="94"/>
      </c>
      <c r="O258" s="262">
        <f>IF('男子'!N79&lt;&gt;"",'男子'!N79,"")</f>
      </c>
      <c r="P258" s="101">
        <f t="shared" si="82"/>
      </c>
      <c r="Q258" s="101">
        <f t="shared" si="89"/>
      </c>
      <c r="R258" s="101">
        <f t="shared" si="90"/>
      </c>
      <c r="S258" s="101">
        <f t="shared" si="83"/>
      </c>
      <c r="T258" s="101">
        <f aca="true" t="shared" si="96" ref="T258:T321">IF(F258="","",COUNTIF($S$2:$S$137,S258)+COUNTIF($S$194:$S$329,S258))</f>
      </c>
      <c r="U258" s="91">
        <f t="shared" si="91"/>
      </c>
      <c r="V258" s="188">
        <f t="shared" si="84"/>
      </c>
      <c r="W258" s="194"/>
      <c r="Y258" s="432" t="s">
        <v>59</v>
      </c>
      <c r="Z258" s="98">
        <f>IF(S258="","",IF(COUNTIF($S$2:S258,S258)=1,"●",""))</f>
      </c>
      <c r="AA258" s="140">
        <f t="shared" si="85"/>
      </c>
    </row>
    <row r="259" spans="1:27" s="277" customFormat="1" ht="13.5">
      <c r="A259" s="277">
        <f aca="true" t="shared" si="97" ref="A259:A322">COUNTIF($S$2:$S$329,S259)</f>
        <v>328</v>
      </c>
      <c r="B259" s="277">
        <f aca="true" t="shared" si="98" ref="B259:B322">COUNTIF($S$2:$S$137,S259)+COUNTIF($S$194:$S$329,S259)</f>
        <v>272</v>
      </c>
      <c r="C259" s="278"/>
      <c r="D259" s="278"/>
      <c r="E259" s="279"/>
      <c r="F259" s="278"/>
      <c r="G259" s="278">
        <f>IF('男子'!F80&lt;&gt;"",'男子'!F80,"")</f>
      </c>
      <c r="H259" s="278"/>
      <c r="I259" s="278">
        <f>IF('男子'!M80&lt;&gt;"",'男子'!M80,"")</f>
      </c>
      <c r="J259" s="278"/>
      <c r="K259" s="277">
        <f t="shared" si="92"/>
      </c>
      <c r="L259" s="280">
        <f t="shared" si="93"/>
      </c>
      <c r="M259" s="278"/>
      <c r="N259" s="278">
        <f t="shared" si="94"/>
      </c>
      <c r="O259" s="295">
        <f>IF('男子'!N80&lt;&gt;"",'男子'!N80,"")</f>
      </c>
      <c r="P259" s="277">
        <f aca="true" t="shared" si="99" ref="P259:P322">IF(AND(F259="",E259=""),"",IF(LEN(E259)=4,"","ﾌﾘｶﾞﾅ"))</f>
      </c>
      <c r="Q259" s="277">
        <f t="shared" si="89"/>
      </c>
      <c r="R259" s="277">
        <f t="shared" si="90"/>
      </c>
      <c r="S259" s="277">
        <f aca="true" t="shared" si="100" ref="S259:S322">IF(F259="","",F259&amp;"＿"&amp;I259)</f>
      </c>
      <c r="T259" s="277">
        <f t="shared" si="96"/>
      </c>
      <c r="U259" s="282">
        <f t="shared" si="91"/>
      </c>
      <c r="V259" s="283">
        <f aca="true" t="shared" si="101" ref="V259:V322">IF(P259="ﾌﾘｶﾞﾅ",F259,"")</f>
      </c>
      <c r="W259" s="284"/>
      <c r="Y259" s="433"/>
      <c r="Z259" s="278">
        <f>IF(S259="","",IF(COUNTIF($S$2:S259,S259)=1,"●",""))</f>
      </c>
      <c r="AA259" s="285">
        <f aca="true" t="shared" si="102" ref="AA259:AA322">IF(Z259="●",I259,"")</f>
      </c>
    </row>
    <row r="260" spans="1:27" s="102" customFormat="1" ht="13.5">
      <c r="A260" s="102">
        <f t="shared" si="97"/>
        <v>328</v>
      </c>
      <c r="B260" s="102">
        <f t="shared" si="98"/>
        <v>272</v>
      </c>
      <c r="C260" s="103">
        <f t="shared" si="95"/>
      </c>
      <c r="D260" s="103">
        <f>IF(F260="","",IF(SUM($D$194:D259)=0,(郡市番号*1000)+1,MAX($D$194:D259)+1))</f>
      </c>
      <c r="E260" s="257">
        <f>IF('男子'!I81&lt;&gt;"",'男子'!I81,"")</f>
      </c>
      <c r="F260" s="103">
        <f>IF('男子'!J81&lt;&gt;"",'男子'!J81,"")</f>
      </c>
      <c r="G260" s="103">
        <f>IF('男子'!F81&lt;&gt;"",'男子'!F81,"")</f>
      </c>
      <c r="H260" s="103">
        <f aca="true" t="shared" si="103" ref="H260:H322">IF(F260="","","男")</f>
      </c>
      <c r="I260" s="103">
        <f>IF('男子'!M81&lt;&gt;"",'男子'!M81,"")</f>
      </c>
      <c r="J260" s="103">
        <f aca="true" t="shared" si="104" ref="J260:J322">IF(F260="","",C260)</f>
      </c>
      <c r="K260" s="104">
        <f t="shared" si="92"/>
      </c>
      <c r="L260" s="115">
        <f t="shared" si="93"/>
      </c>
      <c r="M260" s="105"/>
      <c r="N260" s="103">
        <f t="shared" si="94"/>
      </c>
      <c r="O260" s="263">
        <f>IF('男子'!N81&lt;&gt;"",'男子'!N81,"")</f>
      </c>
      <c r="P260" s="106">
        <f t="shared" si="99"/>
      </c>
      <c r="Q260" s="106">
        <f aca="true" t="shared" si="105" ref="Q260:Q323">IF(OR(LEN(F260)=5,LEN(F260)=0),"",WIDECHAR(LEN(F260))&amp;"文字")</f>
      </c>
      <c r="R260" s="106">
        <f aca="true" t="shared" si="106" ref="R260:R323">IF(LEN(J260)+LEN(I260)&gt;6,WIDECHAR(LEN(J260)+LEN(I260))&amp;"文字","")</f>
      </c>
      <c r="S260" s="106">
        <f t="shared" si="100"/>
      </c>
      <c r="T260" s="106">
        <f t="shared" si="96"/>
      </c>
      <c r="U260" s="65">
        <f aca="true" t="shared" si="107" ref="U260:U323">IF(OR(T260="",T260&lt;3),"","確認")</f>
      </c>
      <c r="V260" s="188">
        <f t="shared" si="101"/>
      </c>
      <c r="W260" s="194"/>
      <c r="Y260" s="433"/>
      <c r="Z260" s="103">
        <f>IF(S260="","",IF(COUNTIF($S$2:S260,S260)=1,"●",""))</f>
      </c>
      <c r="AA260" s="141">
        <f t="shared" si="102"/>
      </c>
    </row>
    <row r="261" spans="1:27" s="277" customFormat="1" ht="13.5">
      <c r="A261" s="277">
        <f t="shared" si="97"/>
        <v>328</v>
      </c>
      <c r="B261" s="277">
        <f t="shared" si="98"/>
        <v>272</v>
      </c>
      <c r="C261" s="278"/>
      <c r="D261" s="278"/>
      <c r="E261" s="279"/>
      <c r="F261" s="278"/>
      <c r="G261" s="278">
        <f>IF('男子'!F82&lt;&gt;"",'男子'!F82,"")</f>
      </c>
      <c r="H261" s="278"/>
      <c r="I261" s="278">
        <f>IF('男子'!M82&lt;&gt;"",'男子'!M82,"")</f>
      </c>
      <c r="J261" s="278"/>
      <c r="K261" s="277">
        <f t="shared" si="92"/>
      </c>
      <c r="L261" s="280">
        <f t="shared" si="93"/>
      </c>
      <c r="M261" s="278"/>
      <c r="N261" s="278">
        <f t="shared" si="94"/>
      </c>
      <c r="O261" s="295">
        <f>IF('男子'!N82&lt;&gt;"",'男子'!N82,"")</f>
      </c>
      <c r="P261" s="277">
        <f t="shared" si="99"/>
      </c>
      <c r="Q261" s="277">
        <f t="shared" si="105"/>
      </c>
      <c r="R261" s="277">
        <f t="shared" si="106"/>
      </c>
      <c r="S261" s="277">
        <f t="shared" si="100"/>
      </c>
      <c r="T261" s="277">
        <f t="shared" si="96"/>
      </c>
      <c r="U261" s="282">
        <f t="shared" si="107"/>
      </c>
      <c r="V261" s="283">
        <f t="shared" si="101"/>
      </c>
      <c r="W261" s="284"/>
      <c r="Y261" s="433"/>
      <c r="Z261" s="278">
        <f>IF(S261="","",IF(COUNTIF($S$2:S261,S261)=1,"●",""))</f>
      </c>
      <c r="AA261" s="285">
        <f t="shared" si="102"/>
      </c>
    </row>
    <row r="262" spans="1:27" s="102" customFormat="1" ht="13.5">
      <c r="A262" s="102">
        <f t="shared" si="97"/>
        <v>328</v>
      </c>
      <c r="B262" s="102">
        <f t="shared" si="98"/>
        <v>272</v>
      </c>
      <c r="C262" s="103">
        <f t="shared" si="95"/>
      </c>
      <c r="D262" s="103">
        <f>IF(F262="","",IF(SUM($D$194:D261)=0,(郡市番号*1000)+1,MAX($D$194:D261)+1))</f>
      </c>
      <c r="E262" s="257">
        <f>IF('男子'!I83&lt;&gt;"",'男子'!I83,"")</f>
      </c>
      <c r="F262" s="103">
        <f>IF('男子'!J83&lt;&gt;"",'男子'!J83,"")</f>
      </c>
      <c r="G262" s="103">
        <f>IF('男子'!F83&lt;&gt;"",'男子'!F83,"")</f>
      </c>
      <c r="H262" s="103">
        <f t="shared" si="103"/>
      </c>
      <c r="I262" s="103">
        <f>IF('男子'!M83&lt;&gt;"",'男子'!M83,"")</f>
      </c>
      <c r="J262" s="103">
        <f t="shared" si="104"/>
      </c>
      <c r="K262" s="104">
        <f t="shared" si="92"/>
      </c>
      <c r="L262" s="115">
        <f t="shared" si="93"/>
      </c>
      <c r="M262" s="105"/>
      <c r="N262" s="103">
        <f t="shared" si="94"/>
      </c>
      <c r="O262" s="263">
        <f>IF('男子'!N83&lt;&gt;"",'男子'!N83,"")</f>
      </c>
      <c r="P262" s="106">
        <f t="shared" si="99"/>
      </c>
      <c r="Q262" s="106">
        <f t="shared" si="105"/>
      </c>
      <c r="R262" s="106">
        <f t="shared" si="106"/>
      </c>
      <c r="S262" s="106">
        <f t="shared" si="100"/>
      </c>
      <c r="T262" s="106">
        <f t="shared" si="96"/>
      </c>
      <c r="U262" s="65">
        <f t="shared" si="107"/>
      </c>
      <c r="V262" s="188">
        <f t="shared" si="101"/>
      </c>
      <c r="W262" s="194"/>
      <c r="Y262" s="433"/>
      <c r="Z262" s="103">
        <f>IF(S262="","",IF(COUNTIF($S$2:S262,S262)=1,"●",""))</f>
      </c>
      <c r="AA262" s="141">
        <f t="shared" si="102"/>
      </c>
    </row>
    <row r="263" spans="1:27" s="277" customFormat="1" ht="13.5">
      <c r="A263" s="277">
        <f t="shared" si="97"/>
        <v>328</v>
      </c>
      <c r="B263" s="277">
        <f t="shared" si="98"/>
        <v>272</v>
      </c>
      <c r="C263" s="278"/>
      <c r="D263" s="278"/>
      <c r="E263" s="279"/>
      <c r="F263" s="278"/>
      <c r="G263" s="278">
        <f>IF('男子'!F84&lt;&gt;"",'男子'!F84,"")</f>
      </c>
      <c r="H263" s="278"/>
      <c r="I263" s="278">
        <f>IF('男子'!M84&lt;&gt;"",'男子'!M84,"")</f>
      </c>
      <c r="J263" s="278"/>
      <c r="K263" s="277">
        <f t="shared" si="92"/>
      </c>
      <c r="L263" s="280">
        <f t="shared" si="93"/>
      </c>
      <c r="M263" s="278"/>
      <c r="N263" s="278">
        <f t="shared" si="94"/>
      </c>
      <c r="O263" s="295">
        <f>IF('男子'!N84&lt;&gt;"",'男子'!N84,"")</f>
      </c>
      <c r="P263" s="277">
        <f t="shared" si="99"/>
      </c>
      <c r="Q263" s="277">
        <f t="shared" si="105"/>
      </c>
      <c r="R263" s="277">
        <f t="shared" si="106"/>
      </c>
      <c r="S263" s="277">
        <f t="shared" si="100"/>
      </c>
      <c r="T263" s="277">
        <f t="shared" si="96"/>
      </c>
      <c r="U263" s="282">
        <f t="shared" si="107"/>
      </c>
      <c r="V263" s="283">
        <f t="shared" si="101"/>
      </c>
      <c r="W263" s="284"/>
      <c r="Y263" s="433"/>
      <c r="Z263" s="278">
        <f>IF(S263="","",IF(COUNTIF($S$2:S263,S263)=1,"●",""))</f>
      </c>
      <c r="AA263" s="285">
        <f t="shared" si="102"/>
      </c>
    </row>
    <row r="264" spans="1:27" s="102" customFormat="1" ht="13.5">
      <c r="A264" s="102">
        <f t="shared" si="97"/>
        <v>328</v>
      </c>
      <c r="B264" s="102">
        <f t="shared" si="98"/>
        <v>272</v>
      </c>
      <c r="C264" s="103">
        <f t="shared" si="95"/>
      </c>
      <c r="D264" s="103">
        <f>IF(F264="","",IF(SUM($D$194:D263)=0,(郡市番号*1000)+1,MAX($D$194:D263)+1))</f>
      </c>
      <c r="E264" s="257">
        <f>IF('男子'!I85&lt;&gt;"",'男子'!I85,"")</f>
      </c>
      <c r="F264" s="103">
        <f>IF('男子'!J85&lt;&gt;"",'男子'!J85,"")</f>
      </c>
      <c r="G264" s="103">
        <f>IF('男子'!F85&lt;&gt;"",'男子'!F85,"")</f>
      </c>
      <c r="H264" s="103">
        <f t="shared" si="103"/>
      </c>
      <c r="I264" s="103">
        <f>IF('男子'!M85&lt;&gt;"",'男子'!M85,"")</f>
      </c>
      <c r="J264" s="103">
        <f t="shared" si="104"/>
      </c>
      <c r="K264" s="104">
        <f t="shared" si="92"/>
      </c>
      <c r="L264" s="115">
        <f t="shared" si="93"/>
      </c>
      <c r="M264" s="105"/>
      <c r="N264" s="103">
        <f t="shared" si="94"/>
      </c>
      <c r="O264" s="263">
        <f>IF('男子'!N85&lt;&gt;"",'男子'!N85,"")</f>
      </c>
      <c r="P264" s="106">
        <f t="shared" si="99"/>
      </c>
      <c r="Q264" s="106">
        <f t="shared" si="105"/>
      </c>
      <c r="R264" s="106">
        <f t="shared" si="106"/>
      </c>
      <c r="S264" s="106">
        <f t="shared" si="100"/>
      </c>
      <c r="T264" s="106">
        <f t="shared" si="96"/>
      </c>
      <c r="U264" s="65">
        <f t="shared" si="107"/>
      </c>
      <c r="V264" s="188">
        <f t="shared" si="101"/>
      </c>
      <c r="W264" s="194"/>
      <c r="Y264" s="433"/>
      <c r="Z264" s="103">
        <f>IF(S264="","",IF(COUNTIF($S$2:S264,S264)=1,"●",""))</f>
      </c>
      <c r="AA264" s="141">
        <f t="shared" si="102"/>
      </c>
    </row>
    <row r="265" spans="1:27" s="286" customFormat="1" ht="13.5">
      <c r="A265" s="286">
        <f t="shared" si="97"/>
        <v>328</v>
      </c>
      <c r="B265" s="286">
        <f t="shared" si="98"/>
        <v>272</v>
      </c>
      <c r="C265" s="287"/>
      <c r="D265" s="287"/>
      <c r="E265" s="288"/>
      <c r="F265" s="287"/>
      <c r="G265" s="287">
        <f>IF('男子'!F86&lt;&gt;"",'男子'!F86,"")</f>
      </c>
      <c r="H265" s="287"/>
      <c r="I265" s="287">
        <f>IF('男子'!M86&lt;&gt;"",'男子'!M86,"")</f>
      </c>
      <c r="J265" s="287"/>
      <c r="K265" s="286">
        <f t="shared" si="92"/>
      </c>
      <c r="L265" s="289">
        <f t="shared" si="93"/>
      </c>
      <c r="M265" s="287"/>
      <c r="N265" s="287">
        <f t="shared" si="94"/>
      </c>
      <c r="O265" s="296">
        <f>IF('男子'!N86&lt;&gt;"",'男子'!N86,"")</f>
      </c>
      <c r="P265" s="286">
        <f t="shared" si="99"/>
      </c>
      <c r="Q265" s="286">
        <f t="shared" si="105"/>
      </c>
      <c r="R265" s="286">
        <f t="shared" si="106"/>
      </c>
      <c r="S265" s="286">
        <f t="shared" si="100"/>
      </c>
      <c r="T265" s="286">
        <f t="shared" si="96"/>
      </c>
      <c r="U265" s="291">
        <f t="shared" si="107"/>
      </c>
      <c r="V265" s="292">
        <f t="shared" si="101"/>
      </c>
      <c r="W265" s="293"/>
      <c r="Y265" s="434"/>
      <c r="Z265" s="287">
        <f>IF(S265="","",IF(COUNTIF($S$2:S265,S265)=1,"●",""))</f>
      </c>
      <c r="AA265" s="294">
        <f t="shared" si="102"/>
      </c>
    </row>
    <row r="266" spans="1:27" s="97" customFormat="1" ht="13.5">
      <c r="A266" s="97">
        <f t="shared" si="97"/>
        <v>328</v>
      </c>
      <c r="B266" s="97">
        <f t="shared" si="98"/>
        <v>272</v>
      </c>
      <c r="C266" s="98">
        <f t="shared" si="95"/>
      </c>
      <c r="D266" s="98">
        <f>IF(F266="","",IF(SUM($D$194:D265)=0,(郡市番号*1000)+1,MAX($D$194:D265)+1))</f>
      </c>
      <c r="E266" s="256">
        <f>IF('男子'!I87&lt;&gt;"",'男子'!I87,"")</f>
      </c>
      <c r="F266" s="98">
        <f>IF('男子'!J87&lt;&gt;"",'男子'!J87,"")</f>
      </c>
      <c r="G266" s="98">
        <f>IF('男子'!F87&lt;&gt;"",'男子'!F87,"")</f>
      </c>
      <c r="H266" s="98">
        <f t="shared" si="103"/>
      </c>
      <c r="I266" s="98">
        <f>IF('男子'!M87&lt;&gt;"",'男子'!M87,"")</f>
      </c>
      <c r="J266" s="98">
        <f t="shared" si="104"/>
      </c>
      <c r="K266" s="99">
        <f t="shared" si="92"/>
      </c>
      <c r="L266" s="114">
        <f t="shared" si="93"/>
      </c>
      <c r="M266" s="100"/>
      <c r="N266" s="98">
        <f t="shared" si="94"/>
      </c>
      <c r="O266" s="262">
        <f>IF('男子'!N87&lt;&gt;"",'男子'!N87,"")</f>
      </c>
      <c r="P266" s="101">
        <f t="shared" si="99"/>
      </c>
      <c r="Q266" s="101">
        <f t="shared" si="105"/>
      </c>
      <c r="R266" s="101">
        <f t="shared" si="106"/>
      </c>
      <c r="S266" s="101">
        <f t="shared" si="100"/>
      </c>
      <c r="T266" s="101">
        <f t="shared" si="96"/>
      </c>
      <c r="U266" s="91">
        <f t="shared" si="107"/>
      </c>
      <c r="V266" s="188">
        <f t="shared" si="101"/>
      </c>
      <c r="W266" s="194"/>
      <c r="Y266" s="432" t="s">
        <v>337</v>
      </c>
      <c r="Z266" s="98">
        <f>IF(S266="","",IF(COUNTIF($S$2:S266,S266)=1,"●",""))</f>
      </c>
      <c r="AA266" s="140">
        <f t="shared" si="102"/>
      </c>
    </row>
    <row r="267" spans="1:27" s="277" customFormat="1" ht="13.5">
      <c r="A267" s="277">
        <f t="shared" si="97"/>
        <v>328</v>
      </c>
      <c r="B267" s="277">
        <f t="shared" si="98"/>
        <v>272</v>
      </c>
      <c r="C267" s="278"/>
      <c r="D267" s="278"/>
      <c r="E267" s="279"/>
      <c r="F267" s="278"/>
      <c r="G267" s="278">
        <f>IF('男子'!F88&lt;&gt;"",'男子'!F88,"")</f>
      </c>
      <c r="H267" s="278"/>
      <c r="I267" s="278">
        <f>IF('男子'!M88&lt;&gt;"",'男子'!M88,"")</f>
      </c>
      <c r="J267" s="278"/>
      <c r="K267" s="277">
        <f t="shared" si="92"/>
      </c>
      <c r="L267" s="280">
        <f t="shared" si="93"/>
      </c>
      <c r="M267" s="278"/>
      <c r="N267" s="278">
        <f t="shared" si="94"/>
      </c>
      <c r="O267" s="295">
        <f>IF('男子'!N88&lt;&gt;"",'男子'!N88,"")</f>
      </c>
      <c r="P267" s="277">
        <f t="shared" si="99"/>
      </c>
      <c r="Q267" s="277">
        <f t="shared" si="105"/>
      </c>
      <c r="R267" s="277">
        <f t="shared" si="106"/>
      </c>
      <c r="S267" s="277">
        <f t="shared" si="100"/>
      </c>
      <c r="T267" s="277">
        <f t="shared" si="96"/>
      </c>
      <c r="U267" s="282">
        <f t="shared" si="107"/>
      </c>
      <c r="V267" s="283">
        <f t="shared" si="101"/>
      </c>
      <c r="W267" s="284"/>
      <c r="Y267" s="433"/>
      <c r="Z267" s="278">
        <f>IF(S267="","",IF(COUNTIF($S$2:S267,S267)=1,"●",""))</f>
      </c>
      <c r="AA267" s="285">
        <f t="shared" si="102"/>
      </c>
    </row>
    <row r="268" spans="1:27" s="102" customFormat="1" ht="13.5">
      <c r="A268" s="102">
        <f t="shared" si="97"/>
        <v>328</v>
      </c>
      <c r="B268" s="102">
        <f t="shared" si="98"/>
        <v>272</v>
      </c>
      <c r="C268" s="103">
        <f t="shared" si="95"/>
      </c>
      <c r="D268" s="103">
        <f>IF(F268="","",IF(SUM($D$194:D267)=0,(郡市番号*1000)+1,MAX($D$194:D267)+1))</f>
      </c>
      <c r="E268" s="257">
        <f>IF('男子'!I89&lt;&gt;"",'男子'!I89,"")</f>
      </c>
      <c r="F268" s="103">
        <f>IF('男子'!J89&lt;&gt;"",'男子'!J89,"")</f>
      </c>
      <c r="G268" s="103">
        <f>IF('男子'!F89&lt;&gt;"",'男子'!F89,"")</f>
      </c>
      <c r="H268" s="103">
        <f t="shared" si="103"/>
      </c>
      <c r="I268" s="103">
        <f>IF('男子'!M89&lt;&gt;"",'男子'!M89,"")</f>
      </c>
      <c r="J268" s="103">
        <f t="shared" si="104"/>
      </c>
      <c r="K268" s="104">
        <f t="shared" si="92"/>
      </c>
      <c r="L268" s="115">
        <f t="shared" si="93"/>
      </c>
      <c r="M268" s="105"/>
      <c r="N268" s="103">
        <f t="shared" si="94"/>
      </c>
      <c r="O268" s="263">
        <f>IF('男子'!N89&lt;&gt;"",'男子'!N89,"")</f>
      </c>
      <c r="P268" s="106">
        <f t="shared" si="99"/>
      </c>
      <c r="Q268" s="106">
        <f t="shared" si="105"/>
      </c>
      <c r="R268" s="106">
        <f t="shared" si="106"/>
      </c>
      <c r="S268" s="106">
        <f t="shared" si="100"/>
      </c>
      <c r="T268" s="106">
        <f t="shared" si="96"/>
      </c>
      <c r="U268" s="65">
        <f t="shared" si="107"/>
      </c>
      <c r="V268" s="188">
        <f t="shared" si="101"/>
      </c>
      <c r="W268" s="194"/>
      <c r="Y268" s="433"/>
      <c r="Z268" s="103">
        <f>IF(S268="","",IF(COUNTIF($S$2:S268,S268)=1,"●",""))</f>
      </c>
      <c r="AA268" s="141">
        <f t="shared" si="102"/>
      </c>
    </row>
    <row r="269" spans="1:27" s="277" customFormat="1" ht="13.5">
      <c r="A269" s="277">
        <f t="shared" si="97"/>
        <v>328</v>
      </c>
      <c r="B269" s="277">
        <f t="shared" si="98"/>
        <v>272</v>
      </c>
      <c r="C269" s="278"/>
      <c r="D269" s="278"/>
      <c r="E269" s="279"/>
      <c r="F269" s="278"/>
      <c r="G269" s="278">
        <f>IF('男子'!F90&lt;&gt;"",'男子'!F90,"")</f>
      </c>
      <c r="H269" s="278"/>
      <c r="I269" s="278">
        <f>IF('男子'!M90&lt;&gt;"",'男子'!M90,"")</f>
      </c>
      <c r="J269" s="278"/>
      <c r="K269" s="277">
        <f t="shared" si="92"/>
      </c>
      <c r="L269" s="280">
        <f t="shared" si="93"/>
      </c>
      <c r="M269" s="278"/>
      <c r="N269" s="278">
        <f t="shared" si="94"/>
      </c>
      <c r="O269" s="295">
        <f>IF('男子'!N90&lt;&gt;"",'男子'!N90,"")</f>
      </c>
      <c r="P269" s="277">
        <f t="shared" si="99"/>
      </c>
      <c r="Q269" s="277">
        <f t="shared" si="105"/>
      </c>
      <c r="R269" s="277">
        <f t="shared" si="106"/>
      </c>
      <c r="S269" s="277">
        <f t="shared" si="100"/>
      </c>
      <c r="T269" s="277">
        <f t="shared" si="96"/>
      </c>
      <c r="U269" s="282">
        <f t="shared" si="107"/>
      </c>
      <c r="V269" s="283">
        <f t="shared" si="101"/>
      </c>
      <c r="W269" s="284"/>
      <c r="Y269" s="433"/>
      <c r="Z269" s="278">
        <f>IF(S269="","",IF(COUNTIF($S$2:S269,S269)=1,"●",""))</f>
      </c>
      <c r="AA269" s="285">
        <f t="shared" si="102"/>
      </c>
    </row>
    <row r="270" spans="1:27" s="102" customFormat="1" ht="13.5">
      <c r="A270" s="102">
        <f t="shared" si="97"/>
        <v>328</v>
      </c>
      <c r="B270" s="102">
        <f t="shared" si="98"/>
        <v>272</v>
      </c>
      <c r="C270" s="103">
        <f t="shared" si="95"/>
      </c>
      <c r="D270" s="103">
        <f>IF(F270="","",IF(SUM($D$194:D269)=0,(郡市番号*1000)+1,MAX($D$194:D269)+1))</f>
      </c>
      <c r="E270" s="257">
        <f>IF('男子'!I91&lt;&gt;"",'男子'!I91,"")</f>
      </c>
      <c r="F270" s="103">
        <f>IF('男子'!J91&lt;&gt;"",'男子'!J91,"")</f>
      </c>
      <c r="G270" s="103">
        <f>IF('男子'!F91&lt;&gt;"",'男子'!F91,"")</f>
      </c>
      <c r="H270" s="103">
        <f t="shared" si="103"/>
      </c>
      <c r="I270" s="103">
        <f>IF('男子'!M91&lt;&gt;"",'男子'!M91,"")</f>
      </c>
      <c r="J270" s="103">
        <f t="shared" si="104"/>
      </c>
      <c r="K270" s="104">
        <f t="shared" si="92"/>
      </c>
      <c r="L270" s="115">
        <f t="shared" si="93"/>
      </c>
      <c r="M270" s="105"/>
      <c r="N270" s="103">
        <f t="shared" si="94"/>
      </c>
      <c r="O270" s="263">
        <f>IF('男子'!N91&lt;&gt;"",'男子'!N91,"")</f>
      </c>
      <c r="P270" s="106">
        <f t="shared" si="99"/>
      </c>
      <c r="Q270" s="106">
        <f t="shared" si="105"/>
      </c>
      <c r="R270" s="106">
        <f t="shared" si="106"/>
      </c>
      <c r="S270" s="106">
        <f t="shared" si="100"/>
      </c>
      <c r="T270" s="106">
        <f t="shared" si="96"/>
      </c>
      <c r="U270" s="65">
        <f t="shared" si="107"/>
      </c>
      <c r="V270" s="188">
        <f t="shared" si="101"/>
      </c>
      <c r="W270" s="194"/>
      <c r="Y270" s="433"/>
      <c r="Z270" s="103">
        <f>IF(S270="","",IF(COUNTIF($S$2:S270,S270)=1,"●",""))</f>
      </c>
      <c r="AA270" s="141">
        <f t="shared" si="102"/>
      </c>
    </row>
    <row r="271" spans="1:27" s="277" customFormat="1" ht="13.5">
      <c r="A271" s="277">
        <f t="shared" si="97"/>
        <v>328</v>
      </c>
      <c r="B271" s="277">
        <f t="shared" si="98"/>
        <v>272</v>
      </c>
      <c r="C271" s="278"/>
      <c r="D271" s="278"/>
      <c r="E271" s="279"/>
      <c r="F271" s="278"/>
      <c r="G271" s="278">
        <f>IF('男子'!F92&lt;&gt;"",'男子'!F92,"")</f>
      </c>
      <c r="H271" s="278"/>
      <c r="I271" s="278">
        <f>IF('男子'!M92&lt;&gt;"",'男子'!M92,"")</f>
      </c>
      <c r="J271" s="278"/>
      <c r="K271" s="277">
        <f t="shared" si="92"/>
      </c>
      <c r="L271" s="280">
        <f t="shared" si="93"/>
      </c>
      <c r="M271" s="278"/>
      <c r="N271" s="278">
        <f t="shared" si="94"/>
      </c>
      <c r="O271" s="295">
        <f>IF('男子'!N92&lt;&gt;"",'男子'!N92,"")</f>
      </c>
      <c r="P271" s="277">
        <f t="shared" si="99"/>
      </c>
      <c r="Q271" s="277">
        <f t="shared" si="105"/>
      </c>
      <c r="R271" s="277">
        <f t="shared" si="106"/>
      </c>
      <c r="S271" s="277">
        <f t="shared" si="100"/>
      </c>
      <c r="T271" s="277">
        <f t="shared" si="96"/>
      </c>
      <c r="U271" s="282">
        <f t="shared" si="107"/>
      </c>
      <c r="V271" s="283">
        <f t="shared" si="101"/>
      </c>
      <c r="W271" s="284"/>
      <c r="Y271" s="433"/>
      <c r="Z271" s="278">
        <f>IF(S271="","",IF(COUNTIF($S$2:S271,S271)=1,"●",""))</f>
      </c>
      <c r="AA271" s="285">
        <f t="shared" si="102"/>
      </c>
    </row>
    <row r="272" spans="1:27" s="102" customFormat="1" ht="13.5">
      <c r="A272" s="102">
        <f t="shared" si="97"/>
        <v>328</v>
      </c>
      <c r="B272" s="102">
        <f t="shared" si="98"/>
        <v>272</v>
      </c>
      <c r="C272" s="103">
        <f t="shared" si="95"/>
      </c>
      <c r="D272" s="103">
        <f>IF(F272="","",IF(SUM($D$194:D271)=0,(郡市番号*1000)+1,MAX($D$194:D271)+1))</f>
      </c>
      <c r="E272" s="257">
        <f>IF('男子'!I93&lt;&gt;"",'男子'!I93,"")</f>
      </c>
      <c r="F272" s="103">
        <f>IF('男子'!J93&lt;&gt;"",'男子'!J93,"")</f>
      </c>
      <c r="G272" s="103">
        <f>IF('男子'!F93&lt;&gt;"",'男子'!F93,"")</f>
      </c>
      <c r="H272" s="103">
        <f t="shared" si="103"/>
      </c>
      <c r="I272" s="103">
        <f>IF('男子'!M93&lt;&gt;"",'男子'!M93,"")</f>
      </c>
      <c r="J272" s="103">
        <f t="shared" si="104"/>
      </c>
      <c r="K272" s="104">
        <f t="shared" si="92"/>
      </c>
      <c r="L272" s="115">
        <f t="shared" si="93"/>
      </c>
      <c r="M272" s="105"/>
      <c r="N272" s="103">
        <f t="shared" si="94"/>
      </c>
      <c r="O272" s="263">
        <f>IF('男子'!N93&lt;&gt;"",'男子'!N93,"")</f>
      </c>
      <c r="P272" s="106">
        <f t="shared" si="99"/>
      </c>
      <c r="Q272" s="106">
        <f t="shared" si="105"/>
      </c>
      <c r="R272" s="106">
        <f t="shared" si="106"/>
      </c>
      <c r="S272" s="106">
        <f t="shared" si="100"/>
      </c>
      <c r="T272" s="106">
        <f t="shared" si="96"/>
      </c>
      <c r="U272" s="65">
        <f t="shared" si="107"/>
      </c>
      <c r="V272" s="188">
        <f t="shared" si="101"/>
      </c>
      <c r="W272" s="194"/>
      <c r="Y272" s="433"/>
      <c r="Z272" s="103">
        <f>IF(S272="","",IF(COUNTIF($S$2:S272,S272)=1,"●",""))</f>
      </c>
      <c r="AA272" s="141">
        <f t="shared" si="102"/>
      </c>
    </row>
    <row r="273" spans="1:27" s="286" customFormat="1" ht="13.5">
      <c r="A273" s="286">
        <f t="shared" si="97"/>
        <v>328</v>
      </c>
      <c r="B273" s="286">
        <f t="shared" si="98"/>
        <v>272</v>
      </c>
      <c r="C273" s="287"/>
      <c r="D273" s="287"/>
      <c r="E273" s="288"/>
      <c r="F273" s="287"/>
      <c r="G273" s="287">
        <f>IF('男子'!F94&lt;&gt;"",'男子'!F94,"")</f>
      </c>
      <c r="H273" s="287"/>
      <c r="I273" s="287">
        <f>IF('男子'!M94&lt;&gt;"",'男子'!M94,"")</f>
      </c>
      <c r="J273" s="287"/>
      <c r="K273" s="286">
        <f t="shared" si="92"/>
      </c>
      <c r="L273" s="289">
        <f t="shared" si="93"/>
      </c>
      <c r="M273" s="287"/>
      <c r="N273" s="287">
        <f t="shared" si="94"/>
      </c>
      <c r="O273" s="296">
        <f>IF('男子'!N94&lt;&gt;"",'男子'!N94,"")</f>
      </c>
      <c r="P273" s="286">
        <f t="shared" si="99"/>
      </c>
      <c r="Q273" s="286">
        <f t="shared" si="105"/>
      </c>
      <c r="R273" s="286">
        <f t="shared" si="106"/>
      </c>
      <c r="S273" s="286">
        <f t="shared" si="100"/>
      </c>
      <c r="T273" s="286">
        <f t="shared" si="96"/>
      </c>
      <c r="U273" s="291">
        <f t="shared" si="107"/>
      </c>
      <c r="V273" s="292">
        <f t="shared" si="101"/>
      </c>
      <c r="W273" s="293"/>
      <c r="Y273" s="434"/>
      <c r="Z273" s="287">
        <f>IF(S273="","",IF(COUNTIF($S$2:S273,S273)=1,"●",""))</f>
      </c>
      <c r="AA273" s="294">
        <f t="shared" si="102"/>
      </c>
    </row>
    <row r="274" spans="1:27" s="97" customFormat="1" ht="13.5">
      <c r="A274" s="97">
        <f t="shared" si="97"/>
        <v>328</v>
      </c>
      <c r="B274" s="97">
        <f t="shared" si="98"/>
        <v>272</v>
      </c>
      <c r="C274" s="98">
        <f t="shared" si="95"/>
      </c>
      <c r="D274" s="98">
        <f>IF(F274="","",IF(SUM($D$194:D273)=0,(郡市番号*1000)+1,MAX($D$194:D273)+1))</f>
      </c>
      <c r="E274" s="256">
        <f>IF('男子'!I95&lt;&gt;"",'男子'!I95,"")</f>
      </c>
      <c r="F274" s="98">
        <f>IF('男子'!J95&lt;&gt;"",'男子'!J95,"")</f>
      </c>
      <c r="G274" s="98">
        <f>IF('男子'!F95&lt;&gt;"",'男子'!F95,"")</f>
      </c>
      <c r="H274" s="98">
        <f t="shared" si="103"/>
      </c>
      <c r="I274" s="98">
        <f>IF('男子'!M95&lt;&gt;"",'男子'!M95,"")</f>
      </c>
      <c r="J274" s="98">
        <f t="shared" si="104"/>
      </c>
      <c r="K274" s="99">
        <f t="shared" si="92"/>
      </c>
      <c r="L274" s="114">
        <f t="shared" si="93"/>
      </c>
      <c r="M274" s="100"/>
      <c r="N274" s="98">
        <f t="shared" si="94"/>
      </c>
      <c r="O274" s="258">
        <f>IF('男子'!N95&lt;&gt;"",'男子'!N95,"")</f>
      </c>
      <c r="P274" s="101">
        <f t="shared" si="99"/>
      </c>
      <c r="Q274" s="101">
        <f t="shared" si="105"/>
      </c>
      <c r="R274" s="101">
        <f t="shared" si="106"/>
      </c>
      <c r="S274" s="101">
        <f t="shared" si="100"/>
      </c>
      <c r="T274" s="101">
        <f t="shared" si="96"/>
      </c>
      <c r="U274" s="91">
        <f t="shared" si="107"/>
      </c>
      <c r="V274" s="188">
        <f t="shared" si="101"/>
      </c>
      <c r="W274" s="194"/>
      <c r="Y274" s="432" t="s">
        <v>67</v>
      </c>
      <c r="Z274" s="98">
        <f>IF(S274="","",IF(COUNTIF($S$2:S274,S274)=1,"●",""))</f>
      </c>
      <c r="AA274" s="140">
        <f t="shared" si="102"/>
      </c>
    </row>
    <row r="275" spans="1:27" s="277" customFormat="1" ht="13.5">
      <c r="A275" s="277">
        <f t="shared" si="97"/>
        <v>328</v>
      </c>
      <c r="B275" s="277">
        <f t="shared" si="98"/>
        <v>272</v>
      </c>
      <c r="C275" s="278">
        <f t="shared" si="95"/>
      </c>
      <c r="D275" s="278">
        <f>IF(F275="","",IF(SUM($D$194:D274)=0,(郡市番号*1000)+1,MAX($D$194:D274)+1))</f>
      </c>
      <c r="E275" s="279">
        <f>IF('男子'!I96&lt;&gt;"",'男子'!I96,"")</f>
      </c>
      <c r="F275" s="278">
        <f>IF('男子'!J96&lt;&gt;"",'男子'!J96,"")</f>
      </c>
      <c r="G275" s="278">
        <f>IF('男子'!F96&lt;&gt;"",'男子'!F96,"")</f>
      </c>
      <c r="H275" s="278">
        <f t="shared" si="103"/>
      </c>
      <c r="I275" s="278">
        <f>IF('男子'!M96&lt;&gt;"",'男子'!M96,"")</f>
      </c>
      <c r="J275" s="278">
        <f t="shared" si="104"/>
      </c>
      <c r="K275" s="277">
        <f t="shared" si="92"/>
      </c>
      <c r="L275" s="280">
        <f t="shared" si="93"/>
      </c>
      <c r="M275" s="278"/>
      <c r="N275" s="278">
        <f t="shared" si="94"/>
      </c>
      <c r="O275" s="281">
        <f>IF('男子'!N96&lt;&gt;"",'男子'!N96,"")</f>
      </c>
      <c r="P275" s="277">
        <f t="shared" si="99"/>
      </c>
      <c r="Q275" s="277">
        <f t="shared" si="105"/>
      </c>
      <c r="R275" s="277">
        <f t="shared" si="106"/>
      </c>
      <c r="S275" s="277">
        <f t="shared" si="100"/>
      </c>
      <c r="T275" s="277">
        <f t="shared" si="96"/>
      </c>
      <c r="U275" s="282">
        <f t="shared" si="107"/>
      </c>
      <c r="V275" s="283">
        <f t="shared" si="101"/>
      </c>
      <c r="W275" s="284"/>
      <c r="Y275" s="433"/>
      <c r="Z275" s="278">
        <f>IF(S275="","",IF(COUNTIF($S$2:S275,S275)=1,"●",""))</f>
      </c>
      <c r="AA275" s="285">
        <f t="shared" si="102"/>
      </c>
    </row>
    <row r="276" spans="1:27" s="102" customFormat="1" ht="13.5">
      <c r="A276" s="102">
        <f t="shared" si="97"/>
        <v>328</v>
      </c>
      <c r="B276" s="102">
        <f t="shared" si="98"/>
        <v>272</v>
      </c>
      <c r="C276" s="103">
        <f t="shared" si="95"/>
      </c>
      <c r="D276" s="103">
        <f>IF(F276="","",IF(SUM($D$194:D275)=0,(郡市番号*1000)+1,MAX($D$194:D275)+1))</f>
      </c>
      <c r="E276" s="257">
        <f>IF('男子'!I97&lt;&gt;"",'男子'!I97,"")</f>
      </c>
      <c r="F276" s="103">
        <f>IF('男子'!J97&lt;&gt;"",'男子'!J97,"")</f>
      </c>
      <c r="G276" s="103">
        <f>IF('男子'!F97&lt;&gt;"",'男子'!F97,"")</f>
      </c>
      <c r="H276" s="103">
        <f t="shared" si="103"/>
      </c>
      <c r="I276" s="103">
        <f>IF('男子'!M97&lt;&gt;"",'男子'!M97,"")</f>
      </c>
      <c r="J276" s="103">
        <f t="shared" si="104"/>
      </c>
      <c r="K276" s="104">
        <f t="shared" si="92"/>
      </c>
      <c r="L276" s="115">
        <f t="shared" si="93"/>
      </c>
      <c r="M276" s="105"/>
      <c r="N276" s="103">
        <f t="shared" si="94"/>
      </c>
      <c r="O276" s="259">
        <f>IF('男子'!N97&lt;&gt;"",'男子'!N97,"")</f>
      </c>
      <c r="P276" s="106">
        <f t="shared" si="99"/>
      </c>
      <c r="Q276" s="106">
        <f t="shared" si="105"/>
      </c>
      <c r="R276" s="106">
        <f t="shared" si="106"/>
      </c>
      <c r="S276" s="106">
        <f t="shared" si="100"/>
      </c>
      <c r="T276" s="106">
        <f t="shared" si="96"/>
      </c>
      <c r="U276" s="65">
        <f t="shared" si="107"/>
      </c>
      <c r="V276" s="188">
        <f t="shared" si="101"/>
      </c>
      <c r="W276" s="194"/>
      <c r="Y276" s="433"/>
      <c r="Z276" s="103">
        <f>IF(S276="","",IF(COUNTIF($S$2:S276,S276)=1,"●",""))</f>
      </c>
      <c r="AA276" s="141">
        <f t="shared" si="102"/>
      </c>
    </row>
    <row r="277" spans="1:27" s="277" customFormat="1" ht="13.5">
      <c r="A277" s="277">
        <f t="shared" si="97"/>
        <v>328</v>
      </c>
      <c r="B277" s="277">
        <f t="shared" si="98"/>
        <v>272</v>
      </c>
      <c r="C277" s="278">
        <f t="shared" si="95"/>
      </c>
      <c r="D277" s="278">
        <f>IF(F277="","",IF(SUM($D$194:D276)=0,(郡市番号*1000)+1,MAX($D$194:D276)+1))</f>
      </c>
      <c r="E277" s="279">
        <f>IF('男子'!I98&lt;&gt;"",'男子'!I98,"")</f>
      </c>
      <c r="F277" s="278">
        <f>IF('男子'!J98&lt;&gt;"",'男子'!J98,"")</f>
      </c>
      <c r="G277" s="278">
        <f>IF('男子'!F98&lt;&gt;"",'男子'!F98,"")</f>
      </c>
      <c r="H277" s="278">
        <f t="shared" si="103"/>
      </c>
      <c r="I277" s="278">
        <f>IF('男子'!M98&lt;&gt;"",'男子'!M98,"")</f>
      </c>
      <c r="J277" s="278">
        <f t="shared" si="104"/>
      </c>
      <c r="K277" s="277">
        <f t="shared" si="92"/>
      </c>
      <c r="L277" s="280">
        <f t="shared" si="93"/>
      </c>
      <c r="M277" s="278"/>
      <c r="N277" s="278">
        <f t="shared" si="94"/>
      </c>
      <c r="O277" s="281">
        <f>IF('男子'!N98&lt;&gt;"",'男子'!N98,"")</f>
      </c>
      <c r="P277" s="277">
        <f t="shared" si="99"/>
      </c>
      <c r="Q277" s="277">
        <f t="shared" si="105"/>
      </c>
      <c r="R277" s="277">
        <f t="shared" si="106"/>
      </c>
      <c r="S277" s="277">
        <f t="shared" si="100"/>
      </c>
      <c r="T277" s="277">
        <f t="shared" si="96"/>
      </c>
      <c r="U277" s="282">
        <f t="shared" si="107"/>
      </c>
      <c r="V277" s="283">
        <f t="shared" si="101"/>
      </c>
      <c r="W277" s="284"/>
      <c r="Y277" s="433"/>
      <c r="Z277" s="278">
        <f>IF(S277="","",IF(COUNTIF($S$2:S277,S277)=1,"●",""))</f>
      </c>
      <c r="AA277" s="285">
        <f t="shared" si="102"/>
      </c>
    </row>
    <row r="278" spans="1:27" s="102" customFormat="1" ht="13.5">
      <c r="A278" s="102">
        <f t="shared" si="97"/>
        <v>328</v>
      </c>
      <c r="B278" s="102">
        <f t="shared" si="98"/>
        <v>272</v>
      </c>
      <c r="C278" s="103">
        <f t="shared" si="95"/>
      </c>
      <c r="D278" s="103">
        <f>IF(F278="","",IF(SUM($D$194:D277)=0,(郡市番号*1000)+1,MAX($D$194:D277)+1))</f>
      </c>
      <c r="E278" s="257">
        <f>IF('男子'!I99&lt;&gt;"",'男子'!I99,"")</f>
      </c>
      <c r="F278" s="103">
        <f>IF('男子'!J99&lt;&gt;"",'男子'!J99,"")</f>
      </c>
      <c r="G278" s="103">
        <f>IF('男子'!F99&lt;&gt;"",'男子'!F99,"")</f>
      </c>
      <c r="H278" s="103">
        <f t="shared" si="103"/>
      </c>
      <c r="I278" s="103">
        <f>IF('男子'!M99&lt;&gt;"",'男子'!M99,"")</f>
      </c>
      <c r="J278" s="103">
        <f t="shared" si="104"/>
      </c>
      <c r="K278" s="104">
        <f t="shared" si="92"/>
      </c>
      <c r="L278" s="115">
        <f t="shared" si="93"/>
      </c>
      <c r="M278" s="105"/>
      <c r="N278" s="103">
        <f t="shared" si="94"/>
      </c>
      <c r="O278" s="259">
        <f>IF('男子'!N99&lt;&gt;"",'男子'!N99,"")</f>
      </c>
      <c r="P278" s="106">
        <f t="shared" si="99"/>
      </c>
      <c r="Q278" s="106">
        <f t="shared" si="105"/>
      </c>
      <c r="R278" s="106">
        <f t="shared" si="106"/>
      </c>
      <c r="S278" s="106">
        <f t="shared" si="100"/>
      </c>
      <c r="T278" s="106">
        <f t="shared" si="96"/>
      </c>
      <c r="U278" s="65">
        <f t="shared" si="107"/>
      </c>
      <c r="V278" s="188">
        <f t="shared" si="101"/>
      </c>
      <c r="W278" s="194"/>
      <c r="Y278" s="433"/>
      <c r="Z278" s="103">
        <f>IF(S278="","",IF(COUNTIF($S$2:S278,S278)=1,"●",""))</f>
      </c>
      <c r="AA278" s="141">
        <f t="shared" si="102"/>
      </c>
    </row>
    <row r="279" spans="1:27" s="277" customFormat="1" ht="13.5">
      <c r="A279" s="277">
        <f t="shared" si="97"/>
        <v>328</v>
      </c>
      <c r="B279" s="277">
        <f t="shared" si="98"/>
        <v>272</v>
      </c>
      <c r="C279" s="278">
        <f t="shared" si="95"/>
      </c>
      <c r="D279" s="278">
        <f>IF(F279="","",IF(SUM($D$194:D278)=0,(郡市番号*1000)+1,MAX($D$194:D278)+1))</f>
      </c>
      <c r="E279" s="279">
        <f>IF('男子'!I100&lt;&gt;"",'男子'!I100,"")</f>
      </c>
      <c r="F279" s="278">
        <f>IF('男子'!J100&lt;&gt;"",'男子'!J100,"")</f>
      </c>
      <c r="G279" s="278">
        <f>IF('男子'!F100&lt;&gt;"",'男子'!F100,"")</f>
      </c>
      <c r="H279" s="278">
        <f t="shared" si="103"/>
      </c>
      <c r="I279" s="278">
        <f>IF('男子'!M100&lt;&gt;"",'男子'!M100,"")</f>
      </c>
      <c r="J279" s="278">
        <f t="shared" si="104"/>
      </c>
      <c r="K279" s="277">
        <f t="shared" si="92"/>
      </c>
      <c r="L279" s="280">
        <f t="shared" si="93"/>
      </c>
      <c r="M279" s="278"/>
      <c r="N279" s="278">
        <f t="shared" si="94"/>
      </c>
      <c r="O279" s="281">
        <f>IF('男子'!N100&lt;&gt;"",'男子'!N100,"")</f>
      </c>
      <c r="P279" s="277">
        <f t="shared" si="99"/>
      </c>
      <c r="Q279" s="277">
        <f t="shared" si="105"/>
      </c>
      <c r="R279" s="277">
        <f t="shared" si="106"/>
      </c>
      <c r="S279" s="277">
        <f t="shared" si="100"/>
      </c>
      <c r="T279" s="277">
        <f t="shared" si="96"/>
      </c>
      <c r="U279" s="282">
        <f t="shared" si="107"/>
      </c>
      <c r="V279" s="283">
        <f t="shared" si="101"/>
      </c>
      <c r="W279" s="284"/>
      <c r="Y279" s="433"/>
      <c r="Z279" s="278">
        <f>IF(S279="","",IF(COUNTIF($S$2:S279,S279)=1,"●",""))</f>
      </c>
      <c r="AA279" s="285">
        <f t="shared" si="102"/>
      </c>
    </row>
    <row r="280" spans="1:27" s="102" customFormat="1" ht="13.5">
      <c r="A280" s="102">
        <f t="shared" si="97"/>
        <v>328</v>
      </c>
      <c r="B280" s="102">
        <f t="shared" si="98"/>
        <v>272</v>
      </c>
      <c r="C280" s="103">
        <f t="shared" si="95"/>
      </c>
      <c r="D280" s="103">
        <f>IF(F280="","",IF(SUM($D$194:D279)=0,(郡市番号*1000)+1,MAX($D$194:D279)+1))</f>
      </c>
      <c r="E280" s="257">
        <f>IF('男子'!I101&lt;&gt;"",'男子'!I101,"")</f>
      </c>
      <c r="F280" s="103">
        <f>IF('男子'!J101&lt;&gt;"",'男子'!J101,"")</f>
      </c>
      <c r="G280" s="103">
        <f>IF('男子'!F101&lt;&gt;"",'男子'!F101,"")</f>
      </c>
      <c r="H280" s="103">
        <f t="shared" si="103"/>
      </c>
      <c r="I280" s="103">
        <f>IF('男子'!M101&lt;&gt;"",'男子'!M101,"")</f>
      </c>
      <c r="J280" s="103">
        <f t="shared" si="104"/>
      </c>
      <c r="K280" s="104">
        <f t="shared" si="92"/>
      </c>
      <c r="L280" s="115">
        <f t="shared" si="93"/>
      </c>
      <c r="M280" s="105"/>
      <c r="N280" s="103">
        <f t="shared" si="94"/>
      </c>
      <c r="O280" s="259">
        <f>IF('男子'!N101&lt;&gt;"",'男子'!N101,"")</f>
      </c>
      <c r="P280" s="106">
        <f t="shared" si="99"/>
      </c>
      <c r="Q280" s="106">
        <f t="shared" si="105"/>
      </c>
      <c r="R280" s="106">
        <f t="shared" si="106"/>
      </c>
      <c r="S280" s="106">
        <f t="shared" si="100"/>
      </c>
      <c r="T280" s="106">
        <f t="shared" si="96"/>
      </c>
      <c r="U280" s="65">
        <f t="shared" si="107"/>
      </c>
      <c r="V280" s="188">
        <f t="shared" si="101"/>
      </c>
      <c r="W280" s="194"/>
      <c r="Y280" s="433"/>
      <c r="Z280" s="103">
        <f>IF(S280="","",IF(COUNTIF($S$2:S280,S280)=1,"●",""))</f>
      </c>
      <c r="AA280" s="141">
        <f t="shared" si="102"/>
      </c>
    </row>
    <row r="281" spans="1:27" s="286" customFormat="1" ht="13.5">
      <c r="A281" s="286">
        <f t="shared" si="97"/>
        <v>328</v>
      </c>
      <c r="B281" s="286">
        <f t="shared" si="98"/>
        <v>272</v>
      </c>
      <c r="C281" s="287">
        <f t="shared" si="95"/>
      </c>
      <c r="D281" s="287">
        <f>IF(F281="","",IF(SUM($D$194:D280)=0,(郡市番号*1000)+1,MAX($D$194:D280)+1))</f>
      </c>
      <c r="E281" s="288">
        <f>IF('男子'!I102&lt;&gt;"",'男子'!I102,"")</f>
      </c>
      <c r="F281" s="287">
        <f>IF('男子'!J102&lt;&gt;"",'男子'!J102,"")</f>
      </c>
      <c r="G281" s="287">
        <f>IF('男子'!F102&lt;&gt;"",'男子'!F102,"")</f>
      </c>
      <c r="H281" s="287">
        <f t="shared" si="103"/>
      </c>
      <c r="I281" s="287">
        <f>IF('男子'!M102&lt;&gt;"",'男子'!M102,"")</f>
      </c>
      <c r="J281" s="287">
        <f t="shared" si="104"/>
      </c>
      <c r="K281" s="286">
        <f t="shared" si="92"/>
      </c>
      <c r="L281" s="289">
        <f t="shared" si="93"/>
      </c>
      <c r="M281" s="287"/>
      <c r="N281" s="287">
        <f t="shared" si="94"/>
      </c>
      <c r="O281" s="290">
        <f>IF('男子'!N102&lt;&gt;"",'男子'!N102,"")</f>
      </c>
      <c r="P281" s="286">
        <f t="shared" si="99"/>
      </c>
      <c r="Q281" s="286">
        <f t="shared" si="105"/>
      </c>
      <c r="R281" s="286">
        <f t="shared" si="106"/>
      </c>
      <c r="S281" s="286">
        <f t="shared" si="100"/>
      </c>
      <c r="T281" s="286">
        <f t="shared" si="96"/>
      </c>
      <c r="U281" s="291">
        <f t="shared" si="107"/>
      </c>
      <c r="V281" s="292">
        <f t="shared" si="101"/>
      </c>
      <c r="W281" s="293"/>
      <c r="Y281" s="434"/>
      <c r="Z281" s="287">
        <f>IF(S281="","",IF(COUNTIF($S$2:S281,S281)=1,"●",""))</f>
      </c>
      <c r="AA281" s="294">
        <f t="shared" si="102"/>
      </c>
    </row>
    <row r="282" spans="1:27" s="97" customFormat="1" ht="13.5">
      <c r="A282" s="97">
        <f t="shared" si="97"/>
        <v>328</v>
      </c>
      <c r="B282" s="97">
        <f t="shared" si="98"/>
        <v>272</v>
      </c>
      <c r="C282" s="98">
        <f t="shared" si="95"/>
      </c>
      <c r="D282" s="98">
        <f>IF(F282="","",IF(SUM($D$194:D281)=0,(郡市番号*1000)+1,MAX($D$194:D281)+1))</f>
      </c>
      <c r="E282" s="256">
        <f>IF('男子'!I103&lt;&gt;"",'男子'!I103,"")</f>
      </c>
      <c r="F282" s="98">
        <f>IF('男子'!J103&lt;&gt;"",'男子'!J103,"")</f>
      </c>
      <c r="G282" s="98">
        <f>IF('男子'!F103&lt;&gt;"",'男子'!F103,"")</f>
      </c>
      <c r="H282" s="98">
        <f t="shared" si="103"/>
      </c>
      <c r="I282" s="98">
        <f>IF('男子'!M103&lt;&gt;"",'男子'!M103,"")</f>
      </c>
      <c r="J282" s="98">
        <f t="shared" si="104"/>
      </c>
      <c r="K282" s="99">
        <f aca="true" t="shared" si="108" ref="K282:K329">IF(E282="","",K90)</f>
      </c>
      <c r="L282" s="114">
        <f aca="true" t="shared" si="109" ref="L282:L329">IF(E282="","",L90)</f>
      </c>
      <c r="M282" s="100"/>
      <c r="N282" s="98">
        <f aca="true" t="shared" si="110" ref="N282:N329">IF(F282="","","補員")</f>
      </c>
      <c r="O282" s="258">
        <f>IF('男子'!N103&lt;&gt;"",'男子'!N103,"")</f>
      </c>
      <c r="P282" s="101">
        <f t="shared" si="99"/>
      </c>
      <c r="Q282" s="101">
        <f t="shared" si="105"/>
      </c>
      <c r="R282" s="101">
        <f t="shared" si="106"/>
      </c>
      <c r="S282" s="101">
        <f t="shared" si="100"/>
      </c>
      <c r="T282" s="101">
        <f t="shared" si="96"/>
      </c>
      <c r="U282" s="91">
        <f t="shared" si="107"/>
      </c>
      <c r="V282" s="188">
        <f t="shared" si="101"/>
      </c>
      <c r="W282" s="194"/>
      <c r="Y282" s="432" t="s">
        <v>338</v>
      </c>
      <c r="Z282" s="98">
        <f>IF(S282="","",IF(COUNTIF($S$2:S282,S282)=1,"●",""))</f>
      </c>
      <c r="AA282" s="140">
        <f t="shared" si="102"/>
      </c>
    </row>
    <row r="283" spans="1:27" s="277" customFormat="1" ht="13.5">
      <c r="A283" s="277">
        <f t="shared" si="97"/>
        <v>328</v>
      </c>
      <c r="B283" s="277">
        <f t="shared" si="98"/>
        <v>272</v>
      </c>
      <c r="C283" s="278">
        <f t="shared" si="95"/>
      </c>
      <c r="D283" s="278">
        <f>IF(F283="","",IF(SUM($D$194:D282)=0,(郡市番号*1000)+1,MAX($D$194:D282)+1))</f>
      </c>
      <c r="E283" s="279">
        <f>IF('男子'!I104&lt;&gt;"",'男子'!I104,"")</f>
      </c>
      <c r="F283" s="278">
        <f>IF('男子'!J104&lt;&gt;"",'男子'!J104,"")</f>
      </c>
      <c r="G283" s="278">
        <f>IF('男子'!F104&lt;&gt;"",'男子'!F104,"")</f>
      </c>
      <c r="H283" s="278">
        <f t="shared" si="103"/>
      </c>
      <c r="I283" s="278">
        <f>IF('男子'!M104&lt;&gt;"",'男子'!M104,"")</f>
      </c>
      <c r="J283" s="278">
        <f t="shared" si="104"/>
      </c>
      <c r="K283" s="277">
        <f t="shared" si="108"/>
      </c>
      <c r="L283" s="280">
        <f t="shared" si="109"/>
      </c>
      <c r="M283" s="278"/>
      <c r="N283" s="278">
        <f t="shared" si="110"/>
      </c>
      <c r="O283" s="281">
        <f>IF('男子'!N104&lt;&gt;"",'男子'!N104,"")</f>
      </c>
      <c r="P283" s="277">
        <f t="shared" si="99"/>
      </c>
      <c r="Q283" s="277">
        <f t="shared" si="105"/>
      </c>
      <c r="R283" s="277">
        <f t="shared" si="106"/>
      </c>
      <c r="S283" s="277">
        <f t="shared" si="100"/>
      </c>
      <c r="T283" s="277">
        <f t="shared" si="96"/>
      </c>
      <c r="U283" s="282">
        <f t="shared" si="107"/>
      </c>
      <c r="V283" s="283">
        <f t="shared" si="101"/>
      </c>
      <c r="W283" s="284"/>
      <c r="Y283" s="433"/>
      <c r="Z283" s="278">
        <f>IF(S283="","",IF(COUNTIF($S$2:S283,S283)=1,"●",""))</f>
      </c>
      <c r="AA283" s="285">
        <f t="shared" si="102"/>
      </c>
    </row>
    <row r="284" spans="1:27" s="102" customFormat="1" ht="13.5">
      <c r="A284" s="102">
        <f t="shared" si="97"/>
        <v>328</v>
      </c>
      <c r="B284" s="102">
        <f t="shared" si="98"/>
        <v>272</v>
      </c>
      <c r="C284" s="103">
        <f t="shared" si="95"/>
      </c>
      <c r="D284" s="103">
        <f>IF(F284="","",IF(SUM($D$194:D283)=0,(郡市番号*1000)+1,MAX($D$194:D283)+1))</f>
      </c>
      <c r="E284" s="257">
        <f>IF('男子'!I105&lt;&gt;"",'男子'!I105,"")</f>
      </c>
      <c r="F284" s="103">
        <f>IF('男子'!J105&lt;&gt;"",'男子'!J105,"")</f>
      </c>
      <c r="G284" s="103">
        <f>IF('男子'!F105&lt;&gt;"",'男子'!F105,"")</f>
      </c>
      <c r="H284" s="103">
        <f t="shared" si="103"/>
      </c>
      <c r="I284" s="103">
        <f>IF('男子'!M105&lt;&gt;"",'男子'!M105,"")</f>
      </c>
      <c r="J284" s="103">
        <f t="shared" si="104"/>
      </c>
      <c r="K284" s="104">
        <f t="shared" si="108"/>
      </c>
      <c r="L284" s="115">
        <f t="shared" si="109"/>
      </c>
      <c r="M284" s="105"/>
      <c r="N284" s="103">
        <f t="shared" si="110"/>
      </c>
      <c r="O284" s="259">
        <f>IF('男子'!N105&lt;&gt;"",'男子'!N105,"")</f>
      </c>
      <c r="P284" s="106">
        <f t="shared" si="99"/>
      </c>
      <c r="Q284" s="106">
        <f t="shared" si="105"/>
      </c>
      <c r="R284" s="106">
        <f t="shared" si="106"/>
      </c>
      <c r="S284" s="106">
        <f t="shared" si="100"/>
      </c>
      <c r="T284" s="106">
        <f t="shared" si="96"/>
      </c>
      <c r="U284" s="65">
        <f t="shared" si="107"/>
      </c>
      <c r="V284" s="188">
        <f t="shared" si="101"/>
      </c>
      <c r="W284" s="194"/>
      <c r="Y284" s="433"/>
      <c r="Z284" s="103">
        <f>IF(S284="","",IF(COUNTIF($S$2:S284,S284)=1,"●",""))</f>
      </c>
      <c r="AA284" s="141">
        <f t="shared" si="102"/>
      </c>
    </row>
    <row r="285" spans="1:27" s="277" customFormat="1" ht="13.5">
      <c r="A285" s="277">
        <f t="shared" si="97"/>
        <v>328</v>
      </c>
      <c r="B285" s="277">
        <f t="shared" si="98"/>
        <v>272</v>
      </c>
      <c r="C285" s="278">
        <f t="shared" si="95"/>
      </c>
      <c r="D285" s="278">
        <f>IF(F285="","",IF(SUM($D$194:D284)=0,(郡市番号*1000)+1,MAX($D$194:D284)+1))</f>
      </c>
      <c r="E285" s="279">
        <f>IF('男子'!I106&lt;&gt;"",'男子'!I106,"")</f>
      </c>
      <c r="F285" s="278">
        <f>IF('男子'!J106&lt;&gt;"",'男子'!J106,"")</f>
      </c>
      <c r="G285" s="278">
        <f>IF('男子'!F106&lt;&gt;"",'男子'!F106,"")</f>
      </c>
      <c r="H285" s="278">
        <f t="shared" si="103"/>
      </c>
      <c r="I285" s="278">
        <f>IF('男子'!M106&lt;&gt;"",'男子'!M106,"")</f>
      </c>
      <c r="J285" s="278">
        <f t="shared" si="104"/>
      </c>
      <c r="K285" s="277">
        <f t="shared" si="108"/>
      </c>
      <c r="L285" s="280">
        <f t="shared" si="109"/>
      </c>
      <c r="M285" s="278"/>
      <c r="N285" s="278">
        <f t="shared" si="110"/>
      </c>
      <c r="O285" s="281">
        <f>IF('男子'!N106&lt;&gt;"",'男子'!N106,"")</f>
      </c>
      <c r="P285" s="277">
        <f t="shared" si="99"/>
      </c>
      <c r="Q285" s="277">
        <f t="shared" si="105"/>
      </c>
      <c r="R285" s="277">
        <f t="shared" si="106"/>
      </c>
      <c r="S285" s="277">
        <f t="shared" si="100"/>
      </c>
      <c r="T285" s="277">
        <f t="shared" si="96"/>
      </c>
      <c r="U285" s="282">
        <f t="shared" si="107"/>
      </c>
      <c r="V285" s="283">
        <f t="shared" si="101"/>
      </c>
      <c r="W285" s="284"/>
      <c r="Y285" s="433"/>
      <c r="Z285" s="278">
        <f>IF(S285="","",IF(COUNTIF($S$2:S285,S285)=1,"●",""))</f>
      </c>
      <c r="AA285" s="285">
        <f t="shared" si="102"/>
      </c>
    </row>
    <row r="286" spans="1:27" s="102" customFormat="1" ht="13.5">
      <c r="A286" s="102">
        <f t="shared" si="97"/>
        <v>328</v>
      </c>
      <c r="B286" s="102">
        <f t="shared" si="98"/>
        <v>272</v>
      </c>
      <c r="C286" s="103">
        <f t="shared" si="95"/>
      </c>
      <c r="D286" s="103">
        <f>IF(F286="","",IF(SUM($D$194:D285)=0,(郡市番号*1000)+1,MAX($D$194:D285)+1))</f>
      </c>
      <c r="E286" s="257">
        <f>IF('男子'!I107&lt;&gt;"",'男子'!I107,"")</f>
      </c>
      <c r="F286" s="103">
        <f>IF('男子'!J107&lt;&gt;"",'男子'!J107,"")</f>
      </c>
      <c r="G286" s="103">
        <f>IF('男子'!F107&lt;&gt;"",'男子'!F107,"")</f>
      </c>
      <c r="H286" s="103">
        <f t="shared" si="103"/>
      </c>
      <c r="I286" s="103">
        <f>IF('男子'!M107&lt;&gt;"",'男子'!M107,"")</f>
      </c>
      <c r="J286" s="103">
        <f t="shared" si="104"/>
      </c>
      <c r="K286" s="104">
        <f t="shared" si="108"/>
      </c>
      <c r="L286" s="115">
        <f t="shared" si="109"/>
      </c>
      <c r="M286" s="105"/>
      <c r="N286" s="103">
        <f t="shared" si="110"/>
      </c>
      <c r="O286" s="259">
        <f>IF('男子'!N107&lt;&gt;"",'男子'!N107,"")</f>
      </c>
      <c r="P286" s="106">
        <f t="shared" si="99"/>
      </c>
      <c r="Q286" s="106">
        <f t="shared" si="105"/>
      </c>
      <c r="R286" s="106">
        <f t="shared" si="106"/>
      </c>
      <c r="S286" s="106">
        <f t="shared" si="100"/>
      </c>
      <c r="T286" s="106">
        <f t="shared" si="96"/>
      </c>
      <c r="U286" s="65">
        <f t="shared" si="107"/>
      </c>
      <c r="V286" s="188">
        <f t="shared" si="101"/>
      </c>
      <c r="W286" s="194"/>
      <c r="Y286" s="433"/>
      <c r="Z286" s="103">
        <f>IF(S286="","",IF(COUNTIF($S$2:S286,S286)=1,"●",""))</f>
      </c>
      <c r="AA286" s="141">
        <f t="shared" si="102"/>
      </c>
    </row>
    <row r="287" spans="1:27" s="277" customFormat="1" ht="13.5">
      <c r="A287" s="277">
        <f t="shared" si="97"/>
        <v>328</v>
      </c>
      <c r="B287" s="277">
        <f t="shared" si="98"/>
        <v>272</v>
      </c>
      <c r="C287" s="278">
        <f t="shared" si="95"/>
      </c>
      <c r="D287" s="278">
        <f>IF(F287="","",IF(SUM($D$194:D286)=0,(郡市番号*1000)+1,MAX($D$194:D286)+1))</f>
      </c>
      <c r="E287" s="279">
        <f>IF('男子'!I108&lt;&gt;"",'男子'!I108,"")</f>
      </c>
      <c r="F287" s="278">
        <f>IF('男子'!J108&lt;&gt;"",'男子'!J108,"")</f>
      </c>
      <c r="G287" s="278">
        <f>IF('男子'!F108&lt;&gt;"",'男子'!F108,"")</f>
      </c>
      <c r="H287" s="278">
        <f t="shared" si="103"/>
      </c>
      <c r="I287" s="278">
        <f>IF('男子'!M108&lt;&gt;"",'男子'!M108,"")</f>
      </c>
      <c r="J287" s="278">
        <f t="shared" si="104"/>
      </c>
      <c r="K287" s="277">
        <f t="shared" si="108"/>
      </c>
      <c r="L287" s="280">
        <f t="shared" si="109"/>
      </c>
      <c r="M287" s="278"/>
      <c r="N287" s="278">
        <f t="shared" si="110"/>
      </c>
      <c r="O287" s="281">
        <f>IF('男子'!N108&lt;&gt;"",'男子'!N108,"")</f>
      </c>
      <c r="P287" s="277">
        <f t="shared" si="99"/>
      </c>
      <c r="Q287" s="277">
        <f t="shared" si="105"/>
      </c>
      <c r="R287" s="277">
        <f t="shared" si="106"/>
      </c>
      <c r="S287" s="277">
        <f t="shared" si="100"/>
      </c>
      <c r="T287" s="277">
        <f t="shared" si="96"/>
      </c>
      <c r="U287" s="282">
        <f t="shared" si="107"/>
      </c>
      <c r="V287" s="283">
        <f t="shared" si="101"/>
      </c>
      <c r="W287" s="284"/>
      <c r="Y287" s="433"/>
      <c r="Z287" s="278">
        <f>IF(S287="","",IF(COUNTIF($S$2:S287,S287)=1,"●",""))</f>
      </c>
      <c r="AA287" s="285">
        <f t="shared" si="102"/>
      </c>
    </row>
    <row r="288" spans="1:27" s="102" customFormat="1" ht="13.5">
      <c r="A288" s="102">
        <f t="shared" si="97"/>
        <v>328</v>
      </c>
      <c r="B288" s="102">
        <f t="shared" si="98"/>
        <v>272</v>
      </c>
      <c r="C288" s="103">
        <f t="shared" si="95"/>
      </c>
      <c r="D288" s="103">
        <f>IF(F288="","",IF(SUM($D$194:D287)=0,(郡市番号*1000)+1,MAX($D$194:D287)+1))</f>
      </c>
      <c r="E288" s="257">
        <f>IF('男子'!I109&lt;&gt;"",'男子'!I109,"")</f>
      </c>
      <c r="F288" s="103">
        <f>IF('男子'!J109&lt;&gt;"",'男子'!J109,"")</f>
      </c>
      <c r="G288" s="103">
        <f>IF('男子'!F109&lt;&gt;"",'男子'!F109,"")</f>
      </c>
      <c r="H288" s="103">
        <f t="shared" si="103"/>
      </c>
      <c r="I288" s="103">
        <f>IF('男子'!M109&lt;&gt;"",'男子'!M109,"")</f>
      </c>
      <c r="J288" s="103">
        <f t="shared" si="104"/>
      </c>
      <c r="K288" s="104">
        <f t="shared" si="108"/>
      </c>
      <c r="L288" s="115">
        <f t="shared" si="109"/>
      </c>
      <c r="M288" s="105"/>
      <c r="N288" s="103">
        <f t="shared" si="110"/>
      </c>
      <c r="O288" s="259">
        <f>IF('男子'!N109&lt;&gt;"",'男子'!N109,"")</f>
      </c>
      <c r="P288" s="106">
        <f t="shared" si="99"/>
      </c>
      <c r="Q288" s="106">
        <f t="shared" si="105"/>
      </c>
      <c r="R288" s="106">
        <f t="shared" si="106"/>
      </c>
      <c r="S288" s="106">
        <f t="shared" si="100"/>
      </c>
      <c r="T288" s="106">
        <f t="shared" si="96"/>
      </c>
      <c r="U288" s="65">
        <f t="shared" si="107"/>
      </c>
      <c r="V288" s="188">
        <f t="shared" si="101"/>
      </c>
      <c r="W288" s="194"/>
      <c r="Y288" s="433"/>
      <c r="Z288" s="103">
        <f>IF(S288="","",IF(COUNTIF($S$2:S288,S288)=1,"●",""))</f>
      </c>
      <c r="AA288" s="141">
        <f t="shared" si="102"/>
      </c>
    </row>
    <row r="289" spans="1:27" s="286" customFormat="1" ht="13.5">
      <c r="A289" s="286">
        <f t="shared" si="97"/>
        <v>328</v>
      </c>
      <c r="B289" s="286">
        <f t="shared" si="98"/>
        <v>272</v>
      </c>
      <c r="C289" s="287">
        <f t="shared" si="95"/>
      </c>
      <c r="D289" s="287">
        <f>IF(F289="","",IF(SUM($D$194:D288)=0,(郡市番号*1000)+1,MAX($D$194:D288)+1))</f>
      </c>
      <c r="E289" s="288">
        <f>IF('男子'!I110&lt;&gt;"",'男子'!I110,"")</f>
      </c>
      <c r="F289" s="287">
        <f>IF('男子'!J110&lt;&gt;"",'男子'!J110,"")</f>
      </c>
      <c r="G289" s="287">
        <f>IF('男子'!F110&lt;&gt;"",'男子'!F110,"")</f>
      </c>
      <c r="H289" s="287">
        <f t="shared" si="103"/>
      </c>
      <c r="I289" s="287">
        <f>IF('男子'!M110&lt;&gt;"",'男子'!M110,"")</f>
      </c>
      <c r="J289" s="287">
        <f t="shared" si="104"/>
      </c>
      <c r="K289" s="286">
        <f t="shared" si="108"/>
      </c>
      <c r="L289" s="289">
        <f t="shared" si="109"/>
      </c>
      <c r="M289" s="287"/>
      <c r="N289" s="287">
        <f t="shared" si="110"/>
      </c>
      <c r="O289" s="290">
        <f>IF('男子'!N110&lt;&gt;"",'男子'!N110,"")</f>
      </c>
      <c r="P289" s="286">
        <f t="shared" si="99"/>
      </c>
      <c r="Q289" s="286">
        <f t="shared" si="105"/>
      </c>
      <c r="R289" s="286">
        <f t="shared" si="106"/>
      </c>
      <c r="S289" s="286">
        <f t="shared" si="100"/>
      </c>
      <c r="T289" s="286">
        <f t="shared" si="96"/>
      </c>
      <c r="U289" s="291">
        <f t="shared" si="107"/>
      </c>
      <c r="V289" s="292">
        <f t="shared" si="101"/>
      </c>
      <c r="W289" s="293"/>
      <c r="Y289" s="434"/>
      <c r="Z289" s="287">
        <f>IF(S289="","",IF(COUNTIF($S$2:S289,S289)=1,"●",""))</f>
      </c>
      <c r="AA289" s="294">
        <f t="shared" si="102"/>
      </c>
    </row>
    <row r="290" spans="1:27" s="97" customFormat="1" ht="13.5">
      <c r="A290" s="97">
        <f t="shared" si="97"/>
        <v>328</v>
      </c>
      <c r="B290" s="97">
        <f t="shared" si="98"/>
        <v>272</v>
      </c>
      <c r="C290" s="98">
        <f t="shared" si="95"/>
      </c>
      <c r="D290" s="98">
        <f>IF(F290="","",IF(SUM($D$194:D289)=0,(郡市番号*1000)+1,MAX($D$194:D289)+1))</f>
      </c>
      <c r="E290" s="256">
        <f>IF('男子'!I111&lt;&gt;"",'男子'!I111,"")</f>
      </c>
      <c r="F290" s="98">
        <f>IF('男子'!J111&lt;&gt;"",'男子'!J111,"")</f>
      </c>
      <c r="G290" s="98">
        <f>IF('男子'!F111&lt;&gt;"",'男子'!F111,"")</f>
      </c>
      <c r="H290" s="98">
        <f t="shared" si="103"/>
      </c>
      <c r="I290" s="98">
        <f>IF('男子'!M111&lt;&gt;"",'男子'!M111,"")</f>
      </c>
      <c r="J290" s="98">
        <f t="shared" si="104"/>
      </c>
      <c r="K290" s="99">
        <f t="shared" si="108"/>
      </c>
      <c r="L290" s="114">
        <f t="shared" si="109"/>
      </c>
      <c r="M290" s="100"/>
      <c r="N290" s="98">
        <f t="shared" si="110"/>
      </c>
      <c r="O290" s="258">
        <f>IF('男子'!N111&lt;&gt;"",'男子'!N111,"")</f>
      </c>
      <c r="P290" s="101">
        <f t="shared" si="99"/>
      </c>
      <c r="Q290" s="101">
        <f t="shared" si="105"/>
      </c>
      <c r="R290" s="101">
        <f t="shared" si="106"/>
      </c>
      <c r="S290" s="101">
        <f t="shared" si="100"/>
      </c>
      <c r="T290" s="101">
        <f t="shared" si="96"/>
      </c>
      <c r="U290" s="91">
        <f t="shared" si="107"/>
      </c>
      <c r="V290" s="188">
        <f t="shared" si="101"/>
      </c>
      <c r="W290" s="194"/>
      <c r="Y290" s="432" t="s">
        <v>68</v>
      </c>
      <c r="Z290" s="98">
        <f>IF(S290="","",IF(COUNTIF($S$2:S290,S290)=1,"●",""))</f>
      </c>
      <c r="AA290" s="140">
        <f t="shared" si="102"/>
      </c>
    </row>
    <row r="291" spans="1:27" s="277" customFormat="1" ht="13.5">
      <c r="A291" s="277">
        <f t="shared" si="97"/>
        <v>328</v>
      </c>
      <c r="B291" s="277">
        <f t="shared" si="98"/>
        <v>272</v>
      </c>
      <c r="C291" s="278">
        <f t="shared" si="95"/>
      </c>
      <c r="D291" s="278">
        <f>IF(F291="","",IF(SUM($D$194:D290)=0,(郡市番号*1000)+1,MAX($D$194:D290)+1))</f>
      </c>
      <c r="E291" s="279">
        <f>IF('男子'!I112&lt;&gt;"",'男子'!I112,"")</f>
      </c>
      <c r="F291" s="278">
        <f>IF('男子'!J112&lt;&gt;"",'男子'!J112,"")</f>
      </c>
      <c r="G291" s="278">
        <f>IF('男子'!F112&lt;&gt;"",'男子'!F112,"")</f>
      </c>
      <c r="H291" s="278">
        <f t="shared" si="103"/>
      </c>
      <c r="I291" s="278">
        <f>IF('男子'!M112&lt;&gt;"",'男子'!M112,"")</f>
      </c>
      <c r="J291" s="278">
        <f t="shared" si="104"/>
      </c>
      <c r="K291" s="277">
        <f t="shared" si="108"/>
      </c>
      <c r="L291" s="280">
        <f t="shared" si="109"/>
      </c>
      <c r="M291" s="278"/>
      <c r="N291" s="278">
        <f t="shared" si="110"/>
      </c>
      <c r="O291" s="281">
        <f>IF('男子'!N112&lt;&gt;"",'男子'!N112,"")</f>
      </c>
      <c r="P291" s="277">
        <f t="shared" si="99"/>
      </c>
      <c r="Q291" s="277">
        <f t="shared" si="105"/>
      </c>
      <c r="R291" s="277">
        <f t="shared" si="106"/>
      </c>
      <c r="S291" s="277">
        <f t="shared" si="100"/>
      </c>
      <c r="T291" s="277">
        <f t="shared" si="96"/>
      </c>
      <c r="U291" s="282">
        <f t="shared" si="107"/>
      </c>
      <c r="V291" s="283">
        <f t="shared" si="101"/>
      </c>
      <c r="W291" s="284"/>
      <c r="Y291" s="433"/>
      <c r="Z291" s="278">
        <f>IF(S291="","",IF(COUNTIF($S$2:S291,S291)=1,"●",""))</f>
      </c>
      <c r="AA291" s="285">
        <f t="shared" si="102"/>
      </c>
    </row>
    <row r="292" spans="1:27" s="102" customFormat="1" ht="13.5">
      <c r="A292" s="102">
        <f t="shared" si="97"/>
        <v>328</v>
      </c>
      <c r="B292" s="102">
        <f t="shared" si="98"/>
        <v>272</v>
      </c>
      <c r="C292" s="103">
        <f t="shared" si="95"/>
      </c>
      <c r="D292" s="103">
        <f>IF(F292="","",IF(SUM($D$194:D291)=0,(郡市番号*1000)+1,MAX($D$194:D291)+1))</f>
      </c>
      <c r="E292" s="257">
        <f>IF('男子'!I113&lt;&gt;"",'男子'!I113,"")</f>
      </c>
      <c r="F292" s="103">
        <f>IF('男子'!J113&lt;&gt;"",'男子'!J113,"")</f>
      </c>
      <c r="G292" s="103">
        <f>IF('男子'!F113&lt;&gt;"",'男子'!F113,"")</f>
      </c>
      <c r="H292" s="103">
        <f t="shared" si="103"/>
      </c>
      <c r="I292" s="103">
        <f>IF('男子'!M113&lt;&gt;"",'男子'!M113,"")</f>
      </c>
      <c r="J292" s="103">
        <f t="shared" si="104"/>
      </c>
      <c r="K292" s="104">
        <f t="shared" si="108"/>
      </c>
      <c r="L292" s="115">
        <f t="shared" si="109"/>
      </c>
      <c r="M292" s="105"/>
      <c r="N292" s="103">
        <f t="shared" si="110"/>
      </c>
      <c r="O292" s="259">
        <f>IF('男子'!N113&lt;&gt;"",'男子'!N113,"")</f>
      </c>
      <c r="P292" s="106">
        <f t="shared" si="99"/>
      </c>
      <c r="Q292" s="106">
        <f t="shared" si="105"/>
      </c>
      <c r="R292" s="106">
        <f t="shared" si="106"/>
      </c>
      <c r="S292" s="106">
        <f t="shared" si="100"/>
      </c>
      <c r="T292" s="106">
        <f t="shared" si="96"/>
      </c>
      <c r="U292" s="65">
        <f t="shared" si="107"/>
      </c>
      <c r="V292" s="188">
        <f t="shared" si="101"/>
      </c>
      <c r="W292" s="194"/>
      <c r="Y292" s="433"/>
      <c r="Z292" s="103">
        <f>IF(S292="","",IF(COUNTIF($S$2:S292,S292)=1,"●",""))</f>
      </c>
      <c r="AA292" s="141">
        <f t="shared" si="102"/>
      </c>
    </row>
    <row r="293" spans="1:27" s="277" customFormat="1" ht="13.5">
      <c r="A293" s="277">
        <f t="shared" si="97"/>
        <v>328</v>
      </c>
      <c r="B293" s="277">
        <f t="shared" si="98"/>
        <v>272</v>
      </c>
      <c r="C293" s="278">
        <f t="shared" si="95"/>
      </c>
      <c r="D293" s="278">
        <f>IF(F293="","",IF(SUM($D$194:D292)=0,(郡市番号*1000)+1,MAX($D$194:D292)+1))</f>
      </c>
      <c r="E293" s="279">
        <f>IF('男子'!I114&lt;&gt;"",'男子'!I114,"")</f>
      </c>
      <c r="F293" s="278">
        <f>IF('男子'!J114&lt;&gt;"",'男子'!J114,"")</f>
      </c>
      <c r="G293" s="278">
        <f>IF('男子'!F114&lt;&gt;"",'男子'!F114,"")</f>
      </c>
      <c r="H293" s="278">
        <f t="shared" si="103"/>
      </c>
      <c r="I293" s="278">
        <f>IF('男子'!M114&lt;&gt;"",'男子'!M114,"")</f>
      </c>
      <c r="J293" s="278">
        <f t="shared" si="104"/>
      </c>
      <c r="K293" s="277">
        <f t="shared" si="108"/>
      </c>
      <c r="L293" s="280">
        <f t="shared" si="109"/>
      </c>
      <c r="M293" s="278"/>
      <c r="N293" s="278">
        <f t="shared" si="110"/>
      </c>
      <c r="O293" s="281">
        <f>IF('男子'!N114&lt;&gt;"",'男子'!N114,"")</f>
      </c>
      <c r="P293" s="277">
        <f t="shared" si="99"/>
      </c>
      <c r="Q293" s="277">
        <f t="shared" si="105"/>
      </c>
      <c r="R293" s="277">
        <f t="shared" si="106"/>
      </c>
      <c r="S293" s="277">
        <f t="shared" si="100"/>
      </c>
      <c r="T293" s="277">
        <f t="shared" si="96"/>
      </c>
      <c r="U293" s="282">
        <f t="shared" si="107"/>
      </c>
      <c r="V293" s="283">
        <f t="shared" si="101"/>
      </c>
      <c r="W293" s="284"/>
      <c r="Y293" s="433"/>
      <c r="Z293" s="278">
        <f>IF(S293="","",IF(COUNTIF($S$2:S293,S293)=1,"●",""))</f>
      </c>
      <c r="AA293" s="285">
        <f t="shared" si="102"/>
      </c>
    </row>
    <row r="294" spans="1:27" s="102" customFormat="1" ht="13.5">
      <c r="A294" s="102">
        <f t="shared" si="97"/>
        <v>328</v>
      </c>
      <c r="B294" s="102">
        <f t="shared" si="98"/>
        <v>272</v>
      </c>
      <c r="C294" s="103">
        <f t="shared" si="95"/>
      </c>
      <c r="D294" s="103">
        <f>IF(F294="","",IF(SUM($D$194:D293)=0,(郡市番号*1000)+1,MAX($D$194:D293)+1))</f>
      </c>
      <c r="E294" s="257">
        <f>IF('男子'!I115&lt;&gt;"",'男子'!I115,"")</f>
      </c>
      <c r="F294" s="103">
        <f>IF('男子'!J115&lt;&gt;"",'男子'!J115,"")</f>
      </c>
      <c r="G294" s="103">
        <f>IF('男子'!F115&lt;&gt;"",'男子'!F115,"")</f>
      </c>
      <c r="H294" s="103">
        <f t="shared" si="103"/>
      </c>
      <c r="I294" s="103">
        <f>IF('男子'!M115&lt;&gt;"",'男子'!M115,"")</f>
      </c>
      <c r="J294" s="103">
        <f t="shared" si="104"/>
      </c>
      <c r="K294" s="104">
        <f t="shared" si="108"/>
      </c>
      <c r="L294" s="115">
        <f t="shared" si="109"/>
      </c>
      <c r="M294" s="105"/>
      <c r="N294" s="103">
        <f t="shared" si="110"/>
      </c>
      <c r="O294" s="259">
        <f>IF('男子'!N115&lt;&gt;"",'男子'!N115,"")</f>
      </c>
      <c r="P294" s="106">
        <f t="shared" si="99"/>
      </c>
      <c r="Q294" s="106">
        <f t="shared" si="105"/>
      </c>
      <c r="R294" s="106">
        <f t="shared" si="106"/>
      </c>
      <c r="S294" s="106">
        <f t="shared" si="100"/>
      </c>
      <c r="T294" s="106">
        <f t="shared" si="96"/>
      </c>
      <c r="U294" s="65">
        <f>IF(OR(T294="",T294&lt;3),"","確認")</f>
      </c>
      <c r="V294" s="188">
        <f t="shared" si="101"/>
      </c>
      <c r="W294" s="194"/>
      <c r="Y294" s="433"/>
      <c r="Z294" s="103">
        <f>IF(S294="","",IF(COUNTIF($S$2:S294,S294)=1,"●",""))</f>
      </c>
      <c r="AA294" s="141">
        <f t="shared" si="102"/>
      </c>
    </row>
    <row r="295" spans="1:27" s="277" customFormat="1" ht="13.5">
      <c r="A295" s="277">
        <f t="shared" si="97"/>
        <v>328</v>
      </c>
      <c r="B295" s="277">
        <f t="shared" si="98"/>
        <v>272</v>
      </c>
      <c r="C295" s="278">
        <f t="shared" si="95"/>
      </c>
      <c r="D295" s="278">
        <f>IF(F295="","",IF(SUM($D$194:D294)=0,(郡市番号*1000)+1,MAX($D$194:D294)+1))</f>
      </c>
      <c r="E295" s="279">
        <f>IF('男子'!I116&lt;&gt;"",'男子'!I116,"")</f>
      </c>
      <c r="F295" s="278">
        <f>IF('男子'!J116&lt;&gt;"",'男子'!J116,"")</f>
      </c>
      <c r="G295" s="278">
        <f>IF('男子'!F116&lt;&gt;"",'男子'!F116,"")</f>
      </c>
      <c r="H295" s="278">
        <f t="shared" si="103"/>
      </c>
      <c r="I295" s="278">
        <f>IF('男子'!M116&lt;&gt;"",'男子'!M116,"")</f>
      </c>
      <c r="J295" s="278">
        <f t="shared" si="104"/>
      </c>
      <c r="K295" s="277">
        <f t="shared" si="108"/>
      </c>
      <c r="L295" s="280">
        <f t="shared" si="109"/>
      </c>
      <c r="M295" s="278"/>
      <c r="N295" s="278">
        <f t="shared" si="110"/>
      </c>
      <c r="O295" s="281">
        <f>IF('男子'!N116&lt;&gt;"",'男子'!N116,"")</f>
      </c>
      <c r="P295" s="277">
        <f t="shared" si="99"/>
      </c>
      <c r="Q295" s="277">
        <f t="shared" si="105"/>
      </c>
      <c r="R295" s="277">
        <f t="shared" si="106"/>
      </c>
      <c r="S295" s="277">
        <f t="shared" si="100"/>
      </c>
      <c r="T295" s="277">
        <f t="shared" si="96"/>
      </c>
      <c r="U295" s="282">
        <f t="shared" si="107"/>
      </c>
      <c r="V295" s="283">
        <f t="shared" si="101"/>
      </c>
      <c r="W295" s="284"/>
      <c r="Y295" s="433"/>
      <c r="Z295" s="278">
        <f>IF(S295="","",IF(COUNTIF($S$2:S295,S295)=1,"●",""))</f>
      </c>
      <c r="AA295" s="285">
        <f t="shared" si="102"/>
      </c>
    </row>
    <row r="296" spans="1:27" s="102" customFormat="1" ht="13.5">
      <c r="A296" s="102">
        <f t="shared" si="97"/>
        <v>328</v>
      </c>
      <c r="B296" s="102">
        <f t="shared" si="98"/>
        <v>272</v>
      </c>
      <c r="C296" s="103">
        <f t="shared" si="95"/>
      </c>
      <c r="D296" s="103">
        <f>IF(F296="","",IF(SUM($D$194:D295)=0,(郡市番号*1000)+1,MAX($D$194:D295)+1))</f>
      </c>
      <c r="E296" s="257">
        <f>IF('男子'!I117&lt;&gt;"",'男子'!I117,"")</f>
      </c>
      <c r="F296" s="103">
        <f>IF('男子'!J117&lt;&gt;"",'男子'!J117,"")</f>
      </c>
      <c r="G296" s="103">
        <f>IF('男子'!F117&lt;&gt;"",'男子'!F117,"")</f>
      </c>
      <c r="H296" s="103">
        <f t="shared" si="103"/>
      </c>
      <c r="I296" s="103">
        <f>IF('男子'!M117&lt;&gt;"",'男子'!M117,"")</f>
      </c>
      <c r="J296" s="103">
        <f t="shared" si="104"/>
      </c>
      <c r="K296" s="104">
        <f t="shared" si="108"/>
      </c>
      <c r="L296" s="115">
        <f t="shared" si="109"/>
      </c>
      <c r="M296" s="105"/>
      <c r="N296" s="103">
        <f t="shared" si="110"/>
      </c>
      <c r="O296" s="259">
        <f>IF('男子'!N117&lt;&gt;"",'男子'!N117,"")</f>
      </c>
      <c r="P296" s="106">
        <f t="shared" si="99"/>
      </c>
      <c r="Q296" s="106">
        <f t="shared" si="105"/>
      </c>
      <c r="R296" s="106">
        <f t="shared" si="106"/>
      </c>
      <c r="S296" s="106">
        <f t="shared" si="100"/>
      </c>
      <c r="T296" s="106">
        <f t="shared" si="96"/>
      </c>
      <c r="U296" s="65">
        <f t="shared" si="107"/>
      </c>
      <c r="V296" s="188">
        <f t="shared" si="101"/>
      </c>
      <c r="W296" s="194"/>
      <c r="Y296" s="433"/>
      <c r="Z296" s="103">
        <f>IF(S296="","",IF(COUNTIF($S$2:S296,S296)=1,"●",""))</f>
      </c>
      <c r="AA296" s="141">
        <f t="shared" si="102"/>
      </c>
    </row>
    <row r="297" spans="1:27" s="286" customFormat="1" ht="13.5">
      <c r="A297" s="286">
        <f t="shared" si="97"/>
        <v>328</v>
      </c>
      <c r="B297" s="286">
        <f t="shared" si="98"/>
        <v>272</v>
      </c>
      <c r="C297" s="287">
        <f t="shared" si="95"/>
      </c>
      <c r="D297" s="287">
        <f>IF(F297="","",IF(SUM($D$194:D296)=0,(郡市番号*1000)+1,MAX($D$194:D296)+1))</f>
      </c>
      <c r="E297" s="288">
        <f>IF('男子'!I118&lt;&gt;"",'男子'!I118,"")</f>
      </c>
      <c r="F297" s="287">
        <f>IF('男子'!J118&lt;&gt;"",'男子'!J118,"")</f>
      </c>
      <c r="G297" s="287">
        <f>IF('男子'!F118&lt;&gt;"",'男子'!F118,"")</f>
      </c>
      <c r="H297" s="287">
        <f t="shared" si="103"/>
      </c>
      <c r="I297" s="287">
        <f>IF('男子'!M118&lt;&gt;"",'男子'!M118,"")</f>
      </c>
      <c r="J297" s="287">
        <f t="shared" si="104"/>
      </c>
      <c r="K297" s="286">
        <f t="shared" si="108"/>
      </c>
      <c r="L297" s="289">
        <f t="shared" si="109"/>
      </c>
      <c r="M297" s="287"/>
      <c r="N297" s="287">
        <f t="shared" si="110"/>
      </c>
      <c r="O297" s="290">
        <f>IF('男子'!N118&lt;&gt;"",'男子'!N118,"")</f>
      </c>
      <c r="P297" s="286">
        <f t="shared" si="99"/>
      </c>
      <c r="Q297" s="286">
        <f t="shared" si="105"/>
      </c>
      <c r="R297" s="286">
        <f t="shared" si="106"/>
      </c>
      <c r="S297" s="286">
        <f t="shared" si="100"/>
      </c>
      <c r="T297" s="286">
        <f t="shared" si="96"/>
      </c>
      <c r="U297" s="291">
        <f t="shared" si="107"/>
      </c>
      <c r="V297" s="292">
        <f t="shared" si="101"/>
      </c>
      <c r="W297" s="293"/>
      <c r="Y297" s="434"/>
      <c r="Z297" s="287">
        <f>IF(S297="","",IF(COUNTIF($S$2:S297,S297)=1,"●",""))</f>
      </c>
      <c r="AA297" s="294">
        <f t="shared" si="102"/>
      </c>
    </row>
    <row r="298" spans="1:27" s="97" customFormat="1" ht="13.5">
      <c r="A298" s="97">
        <f t="shared" si="97"/>
        <v>328</v>
      </c>
      <c r="B298" s="97">
        <f t="shared" si="98"/>
        <v>272</v>
      </c>
      <c r="C298" s="98">
        <f t="shared" si="95"/>
      </c>
      <c r="D298" s="98">
        <f>IF(F298="","",IF(SUM($D$194:D297)=0,(郡市番号*1000)+1,MAX($D$194:D297)+1))</f>
      </c>
      <c r="E298" s="256">
        <f>IF('男子'!I119&lt;&gt;"",'男子'!I119,"")</f>
      </c>
      <c r="F298" s="98">
        <f>IF('男子'!J119&lt;&gt;"",'男子'!J119,"")</f>
      </c>
      <c r="G298" s="98">
        <f>IF('男子'!F119&lt;&gt;"",'男子'!F119,"")</f>
      </c>
      <c r="H298" s="98">
        <f t="shared" si="103"/>
      </c>
      <c r="I298" s="98">
        <f>IF('男子'!M119&lt;&gt;"",'男子'!M119,"")</f>
      </c>
      <c r="J298" s="98">
        <f t="shared" si="104"/>
      </c>
      <c r="K298" s="99">
        <f t="shared" si="108"/>
      </c>
      <c r="L298" s="114">
        <f t="shared" si="109"/>
      </c>
      <c r="M298" s="100"/>
      <c r="N298" s="98">
        <f t="shared" si="110"/>
      </c>
      <c r="O298" s="258">
        <f>IF('男子'!N119&lt;&gt;"",'男子'!N119,"")</f>
      </c>
      <c r="P298" s="101">
        <f t="shared" si="99"/>
      </c>
      <c r="Q298" s="101">
        <f t="shared" si="105"/>
      </c>
      <c r="R298" s="101">
        <f t="shared" si="106"/>
      </c>
      <c r="S298" s="101">
        <f t="shared" si="100"/>
      </c>
      <c r="T298" s="101">
        <f t="shared" si="96"/>
      </c>
      <c r="U298" s="91">
        <f t="shared" si="107"/>
      </c>
      <c r="V298" s="188">
        <f t="shared" si="101"/>
      </c>
      <c r="W298" s="194"/>
      <c r="Y298" s="432" t="s">
        <v>69</v>
      </c>
      <c r="Z298" s="98">
        <f>IF(S298="","",IF(COUNTIF($S$2:S298,S298)=1,"●",""))</f>
      </c>
      <c r="AA298" s="140">
        <f t="shared" si="102"/>
      </c>
    </row>
    <row r="299" spans="1:27" s="277" customFormat="1" ht="13.5">
      <c r="A299" s="277">
        <f t="shared" si="97"/>
        <v>328</v>
      </c>
      <c r="B299" s="277">
        <f t="shared" si="98"/>
        <v>272</v>
      </c>
      <c r="C299" s="278">
        <f t="shared" si="95"/>
      </c>
      <c r="D299" s="278">
        <f>IF(F299="","",IF(SUM($D$194:D298)=0,(郡市番号*1000)+1,MAX($D$194:D298)+1))</f>
      </c>
      <c r="E299" s="279">
        <f>IF('男子'!I120&lt;&gt;"",'男子'!I120,"")</f>
      </c>
      <c r="F299" s="278">
        <f>IF('男子'!J120&lt;&gt;"",'男子'!J120,"")</f>
      </c>
      <c r="G299" s="278">
        <f>IF('男子'!F120&lt;&gt;"",'男子'!F120,"")</f>
      </c>
      <c r="H299" s="278">
        <f t="shared" si="103"/>
      </c>
      <c r="I299" s="278">
        <f>IF('男子'!M120&lt;&gt;"",'男子'!M120,"")</f>
      </c>
      <c r="J299" s="278">
        <f t="shared" si="104"/>
      </c>
      <c r="K299" s="277">
        <f t="shared" si="108"/>
      </c>
      <c r="L299" s="280">
        <f t="shared" si="109"/>
      </c>
      <c r="M299" s="278"/>
      <c r="N299" s="278">
        <f t="shared" si="110"/>
      </c>
      <c r="O299" s="281">
        <f>IF('男子'!N120&lt;&gt;"",'男子'!N120,"")</f>
      </c>
      <c r="P299" s="277">
        <f t="shared" si="99"/>
      </c>
      <c r="Q299" s="277">
        <f t="shared" si="105"/>
      </c>
      <c r="R299" s="277">
        <f t="shared" si="106"/>
      </c>
      <c r="S299" s="277">
        <f t="shared" si="100"/>
      </c>
      <c r="T299" s="277">
        <f t="shared" si="96"/>
      </c>
      <c r="U299" s="282">
        <f t="shared" si="107"/>
      </c>
      <c r="V299" s="283">
        <f t="shared" si="101"/>
      </c>
      <c r="W299" s="284"/>
      <c r="Y299" s="433"/>
      <c r="Z299" s="278">
        <f>IF(S299="","",IF(COUNTIF($S$2:S299,S299)=1,"●",""))</f>
      </c>
      <c r="AA299" s="285">
        <f t="shared" si="102"/>
      </c>
    </row>
    <row r="300" spans="1:27" s="102" customFormat="1" ht="13.5">
      <c r="A300" s="102">
        <f t="shared" si="97"/>
        <v>328</v>
      </c>
      <c r="B300" s="102">
        <f t="shared" si="98"/>
        <v>272</v>
      </c>
      <c r="C300" s="103">
        <f t="shared" si="95"/>
      </c>
      <c r="D300" s="103">
        <f>IF(F300="","",IF(SUM($D$194:D299)=0,(郡市番号*1000)+1,MAX($D$194:D299)+1))</f>
      </c>
      <c r="E300" s="257">
        <f>IF('男子'!I121&lt;&gt;"",'男子'!I121,"")</f>
      </c>
      <c r="F300" s="103">
        <f>IF('男子'!J121&lt;&gt;"",'男子'!J121,"")</f>
      </c>
      <c r="G300" s="103">
        <f>IF('男子'!F121&lt;&gt;"",'男子'!F121,"")</f>
      </c>
      <c r="H300" s="103">
        <f t="shared" si="103"/>
      </c>
      <c r="I300" s="103">
        <f>IF('男子'!M121&lt;&gt;"",'男子'!M121,"")</f>
      </c>
      <c r="J300" s="103">
        <f t="shared" si="104"/>
      </c>
      <c r="K300" s="104">
        <f t="shared" si="108"/>
      </c>
      <c r="L300" s="115">
        <f t="shared" si="109"/>
      </c>
      <c r="M300" s="105"/>
      <c r="N300" s="103">
        <f t="shared" si="110"/>
      </c>
      <c r="O300" s="259">
        <f>IF('男子'!N121&lt;&gt;"",'男子'!N121,"")</f>
      </c>
      <c r="P300" s="106">
        <f t="shared" si="99"/>
      </c>
      <c r="Q300" s="106">
        <f t="shared" si="105"/>
      </c>
      <c r="R300" s="106">
        <f t="shared" si="106"/>
      </c>
      <c r="S300" s="106">
        <f t="shared" si="100"/>
      </c>
      <c r="T300" s="106">
        <f t="shared" si="96"/>
      </c>
      <c r="U300" s="65">
        <f t="shared" si="107"/>
      </c>
      <c r="V300" s="188">
        <f t="shared" si="101"/>
      </c>
      <c r="W300" s="194"/>
      <c r="Y300" s="433"/>
      <c r="Z300" s="103">
        <f>IF(S300="","",IF(COUNTIF($S$2:S300,S300)=1,"●",""))</f>
      </c>
      <c r="AA300" s="141">
        <f t="shared" si="102"/>
      </c>
    </row>
    <row r="301" spans="1:27" s="277" customFormat="1" ht="13.5">
      <c r="A301" s="277">
        <f t="shared" si="97"/>
        <v>328</v>
      </c>
      <c r="B301" s="277">
        <f t="shared" si="98"/>
        <v>272</v>
      </c>
      <c r="C301" s="278">
        <f t="shared" si="95"/>
      </c>
      <c r="D301" s="278">
        <f>IF(F301="","",IF(SUM($D$194:D300)=0,(郡市番号*1000)+1,MAX($D$194:D300)+1))</f>
      </c>
      <c r="E301" s="279">
        <f>IF('男子'!I122&lt;&gt;"",'男子'!I122,"")</f>
      </c>
      <c r="F301" s="278">
        <f>IF('男子'!J122&lt;&gt;"",'男子'!J122,"")</f>
      </c>
      <c r="G301" s="278">
        <f>IF('男子'!F122&lt;&gt;"",'男子'!F122,"")</f>
      </c>
      <c r="H301" s="278">
        <f t="shared" si="103"/>
      </c>
      <c r="I301" s="278">
        <f>IF('男子'!M122&lt;&gt;"",'男子'!M122,"")</f>
      </c>
      <c r="J301" s="278">
        <f t="shared" si="104"/>
      </c>
      <c r="K301" s="277">
        <f t="shared" si="108"/>
      </c>
      <c r="L301" s="280">
        <f t="shared" si="109"/>
      </c>
      <c r="M301" s="278"/>
      <c r="N301" s="278">
        <f t="shared" si="110"/>
      </c>
      <c r="O301" s="281">
        <f>IF('男子'!N122&lt;&gt;"",'男子'!N122,"")</f>
      </c>
      <c r="P301" s="277">
        <f t="shared" si="99"/>
      </c>
      <c r="Q301" s="277">
        <f t="shared" si="105"/>
      </c>
      <c r="R301" s="277">
        <f t="shared" si="106"/>
      </c>
      <c r="S301" s="277">
        <f t="shared" si="100"/>
      </c>
      <c r="T301" s="277">
        <f t="shared" si="96"/>
      </c>
      <c r="U301" s="282">
        <f t="shared" si="107"/>
      </c>
      <c r="V301" s="283">
        <f t="shared" si="101"/>
      </c>
      <c r="W301" s="284"/>
      <c r="Y301" s="433"/>
      <c r="Z301" s="278">
        <f>IF(S301="","",IF(COUNTIF($S$2:S301,S301)=1,"●",""))</f>
      </c>
      <c r="AA301" s="285">
        <f t="shared" si="102"/>
      </c>
    </row>
    <row r="302" spans="1:27" s="102" customFormat="1" ht="13.5">
      <c r="A302" s="102">
        <f t="shared" si="97"/>
        <v>328</v>
      </c>
      <c r="B302" s="102">
        <f t="shared" si="98"/>
        <v>272</v>
      </c>
      <c r="C302" s="103">
        <f t="shared" si="95"/>
      </c>
      <c r="D302" s="103">
        <f>IF(F302="","",IF(SUM($D$194:D301)=0,(郡市番号*1000)+1,MAX($D$194:D301)+1))</f>
      </c>
      <c r="E302" s="257">
        <f>IF('男子'!I123&lt;&gt;"",'男子'!I123,"")</f>
      </c>
      <c r="F302" s="103">
        <f>IF('男子'!J123&lt;&gt;"",'男子'!J123,"")</f>
      </c>
      <c r="G302" s="103">
        <f>IF('男子'!F123&lt;&gt;"",'男子'!F123,"")</f>
      </c>
      <c r="H302" s="103">
        <f t="shared" si="103"/>
      </c>
      <c r="I302" s="103">
        <f>IF('男子'!M123&lt;&gt;"",'男子'!M123,"")</f>
      </c>
      <c r="J302" s="103">
        <f t="shared" si="104"/>
      </c>
      <c r="K302" s="104">
        <f t="shared" si="108"/>
      </c>
      <c r="L302" s="115">
        <f t="shared" si="109"/>
      </c>
      <c r="M302" s="105"/>
      <c r="N302" s="103">
        <f t="shared" si="110"/>
      </c>
      <c r="O302" s="259">
        <f>IF('男子'!N123&lt;&gt;"",'男子'!N123,"")</f>
      </c>
      <c r="P302" s="106">
        <f t="shared" si="99"/>
      </c>
      <c r="Q302" s="106">
        <f t="shared" si="105"/>
      </c>
      <c r="R302" s="106">
        <f t="shared" si="106"/>
      </c>
      <c r="S302" s="106">
        <f t="shared" si="100"/>
      </c>
      <c r="T302" s="106">
        <f t="shared" si="96"/>
      </c>
      <c r="U302" s="65">
        <f t="shared" si="107"/>
      </c>
      <c r="V302" s="188">
        <f t="shared" si="101"/>
      </c>
      <c r="W302" s="194"/>
      <c r="Y302" s="433"/>
      <c r="Z302" s="103">
        <f>IF(S302="","",IF(COUNTIF($S$2:S302,S302)=1,"●",""))</f>
      </c>
      <c r="AA302" s="141">
        <f t="shared" si="102"/>
      </c>
    </row>
    <row r="303" spans="1:27" s="277" customFormat="1" ht="13.5">
      <c r="A303" s="277">
        <f t="shared" si="97"/>
        <v>328</v>
      </c>
      <c r="B303" s="277">
        <f t="shared" si="98"/>
        <v>272</v>
      </c>
      <c r="C303" s="278">
        <f t="shared" si="95"/>
      </c>
      <c r="D303" s="278">
        <f>IF(F303="","",IF(SUM($D$194:D302)=0,(郡市番号*1000)+1,MAX($D$194:D302)+1))</f>
      </c>
      <c r="E303" s="279">
        <f>IF('男子'!I124&lt;&gt;"",'男子'!I124,"")</f>
      </c>
      <c r="F303" s="278">
        <f>IF('男子'!J124&lt;&gt;"",'男子'!J124,"")</f>
      </c>
      <c r="G303" s="278">
        <f>IF('男子'!F124&lt;&gt;"",'男子'!F124,"")</f>
      </c>
      <c r="H303" s="278">
        <f t="shared" si="103"/>
      </c>
      <c r="I303" s="278">
        <f>IF('男子'!M124&lt;&gt;"",'男子'!M124,"")</f>
      </c>
      <c r="J303" s="278">
        <f t="shared" si="104"/>
      </c>
      <c r="K303" s="277">
        <f t="shared" si="108"/>
      </c>
      <c r="L303" s="280">
        <f t="shared" si="109"/>
      </c>
      <c r="M303" s="278"/>
      <c r="N303" s="278">
        <f t="shared" si="110"/>
      </c>
      <c r="O303" s="281">
        <f>IF('男子'!N124&lt;&gt;"",'男子'!N124,"")</f>
      </c>
      <c r="P303" s="277">
        <f t="shared" si="99"/>
      </c>
      <c r="Q303" s="277">
        <f t="shared" si="105"/>
      </c>
      <c r="R303" s="277">
        <f t="shared" si="106"/>
      </c>
      <c r="S303" s="277">
        <f t="shared" si="100"/>
      </c>
      <c r="T303" s="277">
        <f t="shared" si="96"/>
      </c>
      <c r="U303" s="282">
        <f t="shared" si="107"/>
      </c>
      <c r="V303" s="283">
        <f t="shared" si="101"/>
      </c>
      <c r="W303" s="284"/>
      <c r="Y303" s="433"/>
      <c r="Z303" s="278">
        <f>IF(S303="","",IF(COUNTIF($S$2:S303,S303)=1,"●",""))</f>
      </c>
      <c r="AA303" s="285">
        <f t="shared" si="102"/>
      </c>
    </row>
    <row r="304" spans="1:27" s="102" customFormat="1" ht="13.5">
      <c r="A304" s="102">
        <f t="shared" si="97"/>
        <v>328</v>
      </c>
      <c r="B304" s="102">
        <f t="shared" si="98"/>
        <v>272</v>
      </c>
      <c r="C304" s="103">
        <f t="shared" si="95"/>
      </c>
      <c r="D304" s="103">
        <f>IF(F304="","",IF(SUM($D$194:D303)=0,(郡市番号*1000)+1,MAX($D$194:D303)+1))</f>
      </c>
      <c r="E304" s="257">
        <f>IF('男子'!I125&lt;&gt;"",'男子'!I125,"")</f>
      </c>
      <c r="F304" s="103">
        <f>IF('男子'!J125&lt;&gt;"",'男子'!J125,"")</f>
      </c>
      <c r="G304" s="103">
        <f>IF('男子'!F125&lt;&gt;"",'男子'!F125,"")</f>
      </c>
      <c r="H304" s="103">
        <f t="shared" si="103"/>
      </c>
      <c r="I304" s="103">
        <f>IF('男子'!M125&lt;&gt;"",'男子'!M125,"")</f>
      </c>
      <c r="J304" s="103">
        <f t="shared" si="104"/>
      </c>
      <c r="K304" s="104">
        <f t="shared" si="108"/>
      </c>
      <c r="L304" s="115">
        <f t="shared" si="109"/>
      </c>
      <c r="M304" s="105"/>
      <c r="N304" s="103">
        <f t="shared" si="110"/>
      </c>
      <c r="O304" s="259">
        <f>IF('男子'!N125&lt;&gt;"",'男子'!N125,"")</f>
      </c>
      <c r="P304" s="106">
        <f t="shared" si="99"/>
      </c>
      <c r="Q304" s="106">
        <f t="shared" si="105"/>
      </c>
      <c r="R304" s="106">
        <f t="shared" si="106"/>
      </c>
      <c r="S304" s="106">
        <f t="shared" si="100"/>
      </c>
      <c r="T304" s="106">
        <f t="shared" si="96"/>
      </c>
      <c r="U304" s="65">
        <f t="shared" si="107"/>
      </c>
      <c r="V304" s="188">
        <f t="shared" si="101"/>
      </c>
      <c r="W304" s="194"/>
      <c r="Y304" s="433"/>
      <c r="Z304" s="103">
        <f>IF(S304="","",IF(COUNTIF($S$2:S304,S304)=1,"●",""))</f>
      </c>
      <c r="AA304" s="141">
        <f t="shared" si="102"/>
      </c>
    </row>
    <row r="305" spans="1:27" s="286" customFormat="1" ht="13.5">
      <c r="A305" s="286">
        <f t="shared" si="97"/>
        <v>328</v>
      </c>
      <c r="B305" s="286">
        <f t="shared" si="98"/>
        <v>272</v>
      </c>
      <c r="C305" s="287">
        <f t="shared" si="95"/>
      </c>
      <c r="D305" s="287">
        <f>IF(F305="","",IF(SUM($D$194:D304)=0,(郡市番号*1000)+1,MAX($D$194:D304)+1))</f>
      </c>
      <c r="E305" s="288">
        <f>IF('男子'!I126&lt;&gt;"",'男子'!I126,"")</f>
      </c>
      <c r="F305" s="287">
        <f>IF('男子'!J126&lt;&gt;"",'男子'!J126,"")</f>
      </c>
      <c r="G305" s="287">
        <f>IF('男子'!F126&lt;&gt;"",'男子'!F126,"")</f>
      </c>
      <c r="H305" s="287">
        <f t="shared" si="103"/>
      </c>
      <c r="I305" s="287">
        <f>IF('男子'!M126&lt;&gt;"",'男子'!M126,"")</f>
      </c>
      <c r="J305" s="287">
        <f t="shared" si="104"/>
      </c>
      <c r="K305" s="286">
        <f t="shared" si="108"/>
      </c>
      <c r="L305" s="289">
        <f t="shared" si="109"/>
      </c>
      <c r="M305" s="287"/>
      <c r="N305" s="287">
        <f t="shared" si="110"/>
      </c>
      <c r="O305" s="290">
        <f>IF('男子'!N126&lt;&gt;"",'男子'!N126,"")</f>
      </c>
      <c r="P305" s="286">
        <f t="shared" si="99"/>
      </c>
      <c r="Q305" s="286">
        <f t="shared" si="105"/>
      </c>
      <c r="R305" s="286">
        <f t="shared" si="106"/>
      </c>
      <c r="S305" s="286">
        <f t="shared" si="100"/>
      </c>
      <c r="T305" s="286">
        <f t="shared" si="96"/>
      </c>
      <c r="U305" s="291">
        <f t="shared" si="107"/>
      </c>
      <c r="V305" s="292">
        <f t="shared" si="101"/>
      </c>
      <c r="W305" s="293"/>
      <c r="Y305" s="434"/>
      <c r="Z305" s="287">
        <f>IF(S305="","",IF(COUNTIF($S$2:S305,S305)=1,"●",""))</f>
      </c>
      <c r="AA305" s="294">
        <f t="shared" si="102"/>
      </c>
    </row>
    <row r="306" spans="1:27" s="97" customFormat="1" ht="13.5">
      <c r="A306" s="97">
        <f t="shared" si="97"/>
        <v>328</v>
      </c>
      <c r="B306" s="97">
        <f t="shared" si="98"/>
        <v>272</v>
      </c>
      <c r="C306" s="98">
        <f t="shared" si="95"/>
      </c>
      <c r="D306" s="98">
        <f>IF(F306="","",IF(SUM($D$194:D305)=0,(郡市番号*1000)+1,MAX($D$194:D305)+1))</f>
      </c>
      <c r="E306" s="256">
        <f>IF('男子'!I127&lt;&gt;"",'男子'!I127,"")</f>
      </c>
      <c r="F306" s="98">
        <f>IF('男子'!J127&lt;&gt;"",'男子'!J127,"")</f>
      </c>
      <c r="G306" s="98">
        <f>IF('男子'!F127&lt;&gt;"",'男子'!F127,"")</f>
      </c>
      <c r="H306" s="98">
        <f t="shared" si="103"/>
      </c>
      <c r="I306" s="98">
        <f>IF('男子'!M127&lt;&gt;"",'男子'!M127,"")</f>
      </c>
      <c r="J306" s="98">
        <f t="shared" si="104"/>
      </c>
      <c r="K306" s="99">
        <f t="shared" si="108"/>
      </c>
      <c r="L306" s="114">
        <f t="shared" si="109"/>
      </c>
      <c r="M306" s="100"/>
      <c r="N306" s="98">
        <f t="shared" si="110"/>
      </c>
      <c r="O306" s="258">
        <f>IF('男子'!N127&lt;&gt;"",'男子'!N127,"")</f>
      </c>
      <c r="P306" s="101">
        <f t="shared" si="99"/>
      </c>
      <c r="Q306" s="101">
        <f t="shared" si="105"/>
      </c>
      <c r="R306" s="101">
        <f t="shared" si="106"/>
      </c>
      <c r="S306" s="101">
        <f t="shared" si="100"/>
      </c>
      <c r="T306" s="101">
        <f t="shared" si="96"/>
      </c>
      <c r="U306" s="91">
        <f t="shared" si="107"/>
      </c>
      <c r="V306" s="188">
        <f t="shared" si="101"/>
      </c>
      <c r="W306" s="194"/>
      <c r="Y306" s="432" t="s">
        <v>70</v>
      </c>
      <c r="Z306" s="98">
        <f>IF(S306="","",IF(COUNTIF($S$2:S306,S306)=1,"●",""))</f>
      </c>
      <c r="AA306" s="140">
        <f t="shared" si="102"/>
      </c>
    </row>
    <row r="307" spans="1:27" s="277" customFormat="1" ht="13.5">
      <c r="A307" s="277">
        <f t="shared" si="97"/>
        <v>328</v>
      </c>
      <c r="B307" s="277">
        <f t="shared" si="98"/>
        <v>272</v>
      </c>
      <c r="C307" s="278">
        <f t="shared" si="95"/>
      </c>
      <c r="D307" s="278">
        <f>IF(F307="","",IF(SUM($D$194:D306)=0,(郡市番号*1000)+1,MAX($D$194:D306)+1))</f>
      </c>
      <c r="E307" s="279">
        <f>IF('男子'!I128&lt;&gt;"",'男子'!I128,"")</f>
      </c>
      <c r="F307" s="278">
        <f>IF('男子'!J128&lt;&gt;"",'男子'!J128,"")</f>
      </c>
      <c r="G307" s="278">
        <f>IF('男子'!F128&lt;&gt;"",'男子'!F128,"")</f>
      </c>
      <c r="H307" s="278">
        <f t="shared" si="103"/>
      </c>
      <c r="I307" s="278">
        <f>IF('男子'!M128&lt;&gt;"",'男子'!M128,"")</f>
      </c>
      <c r="J307" s="278">
        <f t="shared" si="104"/>
      </c>
      <c r="K307" s="277">
        <f t="shared" si="108"/>
      </c>
      <c r="L307" s="280">
        <f t="shared" si="109"/>
      </c>
      <c r="M307" s="278"/>
      <c r="N307" s="278">
        <f t="shared" si="110"/>
      </c>
      <c r="O307" s="281">
        <f>IF('男子'!N128&lt;&gt;"",'男子'!N128,"")</f>
      </c>
      <c r="P307" s="277">
        <f t="shared" si="99"/>
      </c>
      <c r="Q307" s="277">
        <f t="shared" si="105"/>
      </c>
      <c r="R307" s="277">
        <f t="shared" si="106"/>
      </c>
      <c r="S307" s="277">
        <f t="shared" si="100"/>
      </c>
      <c r="T307" s="277">
        <f t="shared" si="96"/>
      </c>
      <c r="U307" s="282">
        <f t="shared" si="107"/>
      </c>
      <c r="V307" s="283">
        <f t="shared" si="101"/>
      </c>
      <c r="W307" s="284"/>
      <c r="Y307" s="433"/>
      <c r="Z307" s="278">
        <f>IF(S307="","",IF(COUNTIF($S$2:S307,S307)=1,"●",""))</f>
      </c>
      <c r="AA307" s="285">
        <f t="shared" si="102"/>
      </c>
    </row>
    <row r="308" spans="1:27" s="102" customFormat="1" ht="13.5">
      <c r="A308" s="102">
        <f t="shared" si="97"/>
        <v>328</v>
      </c>
      <c r="B308" s="102">
        <f t="shared" si="98"/>
        <v>272</v>
      </c>
      <c r="C308" s="103">
        <f t="shared" si="95"/>
      </c>
      <c r="D308" s="103">
        <f>IF(F308="","",IF(SUM($D$194:D307)=0,(郡市番号*1000)+1,MAX($D$194:D307)+1))</f>
      </c>
      <c r="E308" s="257">
        <f>IF('男子'!I129&lt;&gt;"",'男子'!I129,"")</f>
      </c>
      <c r="F308" s="103">
        <f>IF('男子'!J129&lt;&gt;"",'男子'!J129,"")</f>
      </c>
      <c r="G308" s="103">
        <f>IF('男子'!F129&lt;&gt;"",'男子'!F129,"")</f>
      </c>
      <c r="H308" s="103">
        <f t="shared" si="103"/>
      </c>
      <c r="I308" s="103">
        <f>IF('男子'!M129&lt;&gt;"",'男子'!M129,"")</f>
      </c>
      <c r="J308" s="103">
        <f t="shared" si="104"/>
      </c>
      <c r="K308" s="104">
        <f t="shared" si="108"/>
      </c>
      <c r="L308" s="115">
        <f t="shared" si="109"/>
      </c>
      <c r="M308" s="105"/>
      <c r="N308" s="103">
        <f t="shared" si="110"/>
      </c>
      <c r="O308" s="259">
        <f>IF('男子'!N129&lt;&gt;"",'男子'!N129,"")</f>
      </c>
      <c r="P308" s="106">
        <f t="shared" si="99"/>
      </c>
      <c r="Q308" s="106">
        <f t="shared" si="105"/>
      </c>
      <c r="R308" s="106">
        <f t="shared" si="106"/>
      </c>
      <c r="S308" s="106">
        <f t="shared" si="100"/>
      </c>
      <c r="T308" s="106">
        <f t="shared" si="96"/>
      </c>
      <c r="U308" s="65">
        <f t="shared" si="107"/>
      </c>
      <c r="V308" s="188">
        <f t="shared" si="101"/>
      </c>
      <c r="W308" s="194"/>
      <c r="Y308" s="433"/>
      <c r="Z308" s="103">
        <f>IF(S308="","",IF(COUNTIF($S$2:S308,S308)=1,"●",""))</f>
      </c>
      <c r="AA308" s="141">
        <f t="shared" si="102"/>
      </c>
    </row>
    <row r="309" spans="1:27" s="277" customFormat="1" ht="13.5">
      <c r="A309" s="277">
        <f t="shared" si="97"/>
        <v>328</v>
      </c>
      <c r="B309" s="277">
        <f t="shared" si="98"/>
        <v>272</v>
      </c>
      <c r="C309" s="278">
        <f t="shared" si="95"/>
      </c>
      <c r="D309" s="278">
        <f>IF(F309="","",IF(SUM($D$194:D308)=0,(郡市番号*1000)+1,MAX($D$194:D308)+1))</f>
      </c>
      <c r="E309" s="279">
        <f>IF('男子'!I130&lt;&gt;"",'男子'!I130,"")</f>
      </c>
      <c r="F309" s="278">
        <f>IF('男子'!J130&lt;&gt;"",'男子'!J130,"")</f>
      </c>
      <c r="G309" s="278">
        <f>IF('男子'!F130&lt;&gt;"",'男子'!F130,"")</f>
      </c>
      <c r="H309" s="278">
        <f t="shared" si="103"/>
      </c>
      <c r="I309" s="278">
        <f>IF('男子'!M130&lt;&gt;"",'男子'!M130,"")</f>
      </c>
      <c r="J309" s="278">
        <f t="shared" si="104"/>
      </c>
      <c r="K309" s="277">
        <f t="shared" si="108"/>
      </c>
      <c r="L309" s="280">
        <f t="shared" si="109"/>
      </c>
      <c r="M309" s="278"/>
      <c r="N309" s="278">
        <f t="shared" si="110"/>
      </c>
      <c r="O309" s="281">
        <f>IF('男子'!N130&lt;&gt;"",'男子'!N130,"")</f>
      </c>
      <c r="P309" s="277">
        <f t="shared" si="99"/>
      </c>
      <c r="Q309" s="277">
        <f t="shared" si="105"/>
      </c>
      <c r="R309" s="277">
        <f t="shared" si="106"/>
      </c>
      <c r="S309" s="277">
        <f t="shared" si="100"/>
      </c>
      <c r="T309" s="277">
        <f t="shared" si="96"/>
      </c>
      <c r="U309" s="282">
        <f t="shared" si="107"/>
      </c>
      <c r="V309" s="283">
        <f t="shared" si="101"/>
      </c>
      <c r="W309" s="284"/>
      <c r="Y309" s="433"/>
      <c r="Z309" s="278">
        <f>IF(S309="","",IF(COUNTIF($S$2:S309,S309)=1,"●",""))</f>
      </c>
      <c r="AA309" s="285">
        <f t="shared" si="102"/>
      </c>
    </row>
    <row r="310" spans="1:27" s="102" customFormat="1" ht="13.5">
      <c r="A310" s="102">
        <f t="shared" si="97"/>
        <v>328</v>
      </c>
      <c r="B310" s="102">
        <f t="shared" si="98"/>
        <v>272</v>
      </c>
      <c r="C310" s="103">
        <f t="shared" si="95"/>
      </c>
      <c r="D310" s="103">
        <f>IF(F310="","",IF(SUM($D$194:D309)=0,(郡市番号*1000)+1,MAX($D$194:D309)+1))</f>
      </c>
      <c r="E310" s="257">
        <f>IF('男子'!I131&lt;&gt;"",'男子'!I131,"")</f>
      </c>
      <c r="F310" s="103">
        <f>IF('男子'!J131&lt;&gt;"",'男子'!J131,"")</f>
      </c>
      <c r="G310" s="103">
        <f>IF('男子'!F131&lt;&gt;"",'男子'!F131,"")</f>
      </c>
      <c r="H310" s="103">
        <f t="shared" si="103"/>
      </c>
      <c r="I310" s="103">
        <f>IF('男子'!M131&lt;&gt;"",'男子'!M131,"")</f>
      </c>
      <c r="J310" s="103">
        <f t="shared" si="104"/>
      </c>
      <c r="K310" s="104">
        <f t="shared" si="108"/>
      </c>
      <c r="L310" s="115">
        <f t="shared" si="109"/>
      </c>
      <c r="M310" s="105"/>
      <c r="N310" s="103">
        <f t="shared" si="110"/>
      </c>
      <c r="O310" s="259">
        <f>IF('男子'!N131&lt;&gt;"",'男子'!N131,"")</f>
      </c>
      <c r="P310" s="106">
        <f t="shared" si="99"/>
      </c>
      <c r="Q310" s="106">
        <f t="shared" si="105"/>
      </c>
      <c r="R310" s="106">
        <f t="shared" si="106"/>
      </c>
      <c r="S310" s="106">
        <f t="shared" si="100"/>
      </c>
      <c r="T310" s="106">
        <f t="shared" si="96"/>
      </c>
      <c r="U310" s="65">
        <f t="shared" si="107"/>
      </c>
      <c r="V310" s="188">
        <f t="shared" si="101"/>
      </c>
      <c r="W310" s="194"/>
      <c r="Y310" s="433"/>
      <c r="Z310" s="103">
        <f>IF(S310="","",IF(COUNTIF($S$2:S310,S310)=1,"●",""))</f>
      </c>
      <c r="AA310" s="141">
        <f t="shared" si="102"/>
      </c>
    </row>
    <row r="311" spans="1:27" s="277" customFormat="1" ht="13.5">
      <c r="A311" s="277">
        <f t="shared" si="97"/>
        <v>328</v>
      </c>
      <c r="B311" s="277">
        <f t="shared" si="98"/>
        <v>272</v>
      </c>
      <c r="C311" s="278">
        <f t="shared" si="95"/>
      </c>
      <c r="D311" s="278">
        <f>IF(F311="","",IF(SUM($D$194:D310)=0,(郡市番号*1000)+1,MAX($D$194:D310)+1))</f>
      </c>
      <c r="E311" s="279">
        <f>IF('男子'!I132&lt;&gt;"",'男子'!I132,"")</f>
      </c>
      <c r="F311" s="278">
        <f>IF('男子'!J132&lt;&gt;"",'男子'!J132,"")</f>
      </c>
      <c r="G311" s="278">
        <f>IF('男子'!F132&lt;&gt;"",'男子'!F132,"")</f>
      </c>
      <c r="H311" s="278">
        <f t="shared" si="103"/>
      </c>
      <c r="I311" s="278">
        <f>IF('男子'!M132&lt;&gt;"",'男子'!M132,"")</f>
      </c>
      <c r="J311" s="278">
        <f t="shared" si="104"/>
      </c>
      <c r="K311" s="277">
        <f t="shared" si="108"/>
      </c>
      <c r="L311" s="280">
        <f t="shared" si="109"/>
      </c>
      <c r="M311" s="278"/>
      <c r="N311" s="278">
        <f t="shared" si="110"/>
      </c>
      <c r="O311" s="281">
        <f>IF('男子'!N132&lt;&gt;"",'男子'!N132,"")</f>
      </c>
      <c r="P311" s="277">
        <f t="shared" si="99"/>
      </c>
      <c r="Q311" s="277">
        <f t="shared" si="105"/>
      </c>
      <c r="R311" s="277">
        <f t="shared" si="106"/>
      </c>
      <c r="S311" s="277">
        <f t="shared" si="100"/>
      </c>
      <c r="T311" s="277">
        <f t="shared" si="96"/>
      </c>
      <c r="U311" s="282">
        <f t="shared" si="107"/>
      </c>
      <c r="V311" s="283">
        <f t="shared" si="101"/>
      </c>
      <c r="W311" s="284"/>
      <c r="Y311" s="433"/>
      <c r="Z311" s="278">
        <f>IF(S311="","",IF(COUNTIF($S$2:S311,S311)=1,"●",""))</f>
      </c>
      <c r="AA311" s="285">
        <f t="shared" si="102"/>
      </c>
    </row>
    <row r="312" spans="1:27" s="102" customFormat="1" ht="13.5">
      <c r="A312" s="102">
        <f t="shared" si="97"/>
        <v>328</v>
      </c>
      <c r="B312" s="102">
        <f t="shared" si="98"/>
        <v>272</v>
      </c>
      <c r="C312" s="103">
        <f t="shared" si="95"/>
      </c>
      <c r="D312" s="103">
        <f>IF(F312="","",IF(SUM($D$194:D311)=0,(郡市番号*1000)+1,MAX($D$194:D311)+1))</f>
      </c>
      <c r="E312" s="257">
        <f>IF('男子'!I133&lt;&gt;"",'男子'!I133,"")</f>
      </c>
      <c r="F312" s="103">
        <f>IF('男子'!J133&lt;&gt;"",'男子'!J133,"")</f>
      </c>
      <c r="G312" s="103">
        <f>IF('男子'!F133&lt;&gt;"",'男子'!F133,"")</f>
      </c>
      <c r="H312" s="103">
        <f t="shared" si="103"/>
      </c>
      <c r="I312" s="103">
        <f>IF('男子'!M133&lt;&gt;"",'男子'!M133,"")</f>
      </c>
      <c r="J312" s="103">
        <f t="shared" si="104"/>
      </c>
      <c r="K312" s="104">
        <f t="shared" si="108"/>
      </c>
      <c r="L312" s="115">
        <f t="shared" si="109"/>
      </c>
      <c r="M312" s="105"/>
      <c r="N312" s="103">
        <f t="shared" si="110"/>
      </c>
      <c r="O312" s="259">
        <f>IF('男子'!N133&lt;&gt;"",'男子'!N133,"")</f>
      </c>
      <c r="P312" s="106">
        <f t="shared" si="99"/>
      </c>
      <c r="Q312" s="106">
        <f t="shared" si="105"/>
      </c>
      <c r="R312" s="106">
        <f t="shared" si="106"/>
      </c>
      <c r="S312" s="106">
        <f t="shared" si="100"/>
      </c>
      <c r="T312" s="106">
        <f t="shared" si="96"/>
      </c>
      <c r="U312" s="65">
        <f t="shared" si="107"/>
      </c>
      <c r="V312" s="188">
        <f t="shared" si="101"/>
      </c>
      <c r="W312" s="194"/>
      <c r="Y312" s="433"/>
      <c r="Z312" s="103">
        <f>IF(S312="","",IF(COUNTIF($S$2:S312,S312)=1,"●",""))</f>
      </c>
      <c r="AA312" s="141">
        <f t="shared" si="102"/>
      </c>
    </row>
    <row r="313" spans="1:27" s="286" customFormat="1" ht="13.5">
      <c r="A313" s="286">
        <f t="shared" si="97"/>
        <v>328</v>
      </c>
      <c r="B313" s="286">
        <f t="shared" si="98"/>
        <v>272</v>
      </c>
      <c r="C313" s="287">
        <f t="shared" si="95"/>
      </c>
      <c r="D313" s="287">
        <f>IF(F313="","",IF(SUM($D$194:D312)=0,(郡市番号*1000)+1,MAX($D$194:D312)+1))</f>
      </c>
      <c r="E313" s="288">
        <f>IF('男子'!I134&lt;&gt;"",'男子'!I134,"")</f>
      </c>
      <c r="F313" s="287">
        <f>IF('男子'!J134&lt;&gt;"",'男子'!J134,"")</f>
      </c>
      <c r="G313" s="287">
        <f>IF('男子'!F134&lt;&gt;"",'男子'!F134,"")</f>
      </c>
      <c r="H313" s="287">
        <f t="shared" si="103"/>
      </c>
      <c r="I313" s="287">
        <f>IF('男子'!M134&lt;&gt;"",'男子'!M134,"")</f>
      </c>
      <c r="J313" s="287">
        <f t="shared" si="104"/>
      </c>
      <c r="K313" s="286">
        <f t="shared" si="108"/>
      </c>
      <c r="L313" s="289">
        <f t="shared" si="109"/>
      </c>
      <c r="M313" s="287"/>
      <c r="N313" s="287">
        <f t="shared" si="110"/>
      </c>
      <c r="O313" s="290">
        <f>IF('男子'!N134&lt;&gt;"",'男子'!N134,"")</f>
      </c>
      <c r="P313" s="286">
        <f t="shared" si="99"/>
      </c>
      <c r="Q313" s="286">
        <f t="shared" si="105"/>
      </c>
      <c r="R313" s="286">
        <f t="shared" si="106"/>
      </c>
      <c r="S313" s="286">
        <f t="shared" si="100"/>
      </c>
      <c r="T313" s="286">
        <f t="shared" si="96"/>
      </c>
      <c r="U313" s="291">
        <f t="shared" si="107"/>
      </c>
      <c r="V313" s="292">
        <f t="shared" si="101"/>
      </c>
      <c r="W313" s="293"/>
      <c r="Y313" s="434"/>
      <c r="Z313" s="287">
        <f>IF(S313="","",IF(COUNTIF($S$2:S313,S313)=1,"●",""))</f>
      </c>
      <c r="AA313" s="294">
        <f t="shared" si="102"/>
      </c>
    </row>
    <row r="314" spans="1:27" s="97" customFormat="1" ht="13.5">
      <c r="A314" s="97">
        <f t="shared" si="97"/>
        <v>328</v>
      </c>
      <c r="B314" s="97">
        <f t="shared" si="98"/>
        <v>272</v>
      </c>
      <c r="C314" s="98">
        <f t="shared" si="95"/>
      </c>
      <c r="D314" s="98">
        <f>IF(F314="","",IF(SUM($D$194:D313)=0,(郡市番号*1000)+1,MAX($D$194:D313)+1))</f>
      </c>
      <c r="E314" s="256">
        <f>IF('男子'!I135&lt;&gt;"",'男子'!I135,"")</f>
      </c>
      <c r="F314" s="98">
        <f>IF('男子'!J135&lt;&gt;"",'男子'!J135,"")</f>
      </c>
      <c r="G314" s="98">
        <f>IF('男子'!F135&lt;&gt;"",'男子'!F135,"")</f>
      </c>
      <c r="H314" s="98">
        <f t="shared" si="103"/>
      </c>
      <c r="I314" s="98">
        <f>IF('男子'!M135&lt;&gt;"",'男子'!M135,"")</f>
      </c>
      <c r="J314" s="98">
        <f t="shared" si="104"/>
      </c>
      <c r="K314" s="99">
        <f t="shared" si="108"/>
      </c>
      <c r="L314" s="114">
        <f t="shared" si="109"/>
      </c>
      <c r="M314" s="100"/>
      <c r="N314" s="98">
        <f t="shared" si="110"/>
      </c>
      <c r="O314" s="258">
        <f>IF('男子'!N135&lt;&gt;"",'男子'!N135,"")</f>
      </c>
      <c r="P314" s="101">
        <f t="shared" si="99"/>
      </c>
      <c r="Q314" s="101">
        <f t="shared" si="105"/>
      </c>
      <c r="R314" s="101">
        <f t="shared" si="106"/>
      </c>
      <c r="S314" s="101">
        <f t="shared" si="100"/>
      </c>
      <c r="T314" s="101">
        <f t="shared" si="96"/>
      </c>
      <c r="U314" s="91">
        <f t="shared" si="107"/>
      </c>
      <c r="V314" s="188">
        <f t="shared" si="101"/>
      </c>
      <c r="W314" s="194"/>
      <c r="Y314" s="432" t="s">
        <v>71</v>
      </c>
      <c r="Z314" s="98">
        <f>IF(S314="","",IF(COUNTIF($S$2:S314,S314)=1,"●",""))</f>
      </c>
      <c r="AA314" s="140">
        <f t="shared" si="102"/>
      </c>
    </row>
    <row r="315" spans="1:27" s="277" customFormat="1" ht="13.5">
      <c r="A315" s="277">
        <f t="shared" si="97"/>
        <v>328</v>
      </c>
      <c r="B315" s="277">
        <f t="shared" si="98"/>
        <v>272</v>
      </c>
      <c r="C315" s="278">
        <f t="shared" si="95"/>
      </c>
      <c r="D315" s="278">
        <f>IF(F315="","",IF(SUM($D$194:D314)=0,(郡市番号*1000)+1,MAX($D$194:D314)+1))</f>
      </c>
      <c r="E315" s="279">
        <f>IF('男子'!I136&lt;&gt;"",'男子'!I136,"")</f>
      </c>
      <c r="F315" s="278">
        <f>IF('男子'!J136&lt;&gt;"",'男子'!J136,"")</f>
      </c>
      <c r="G315" s="278">
        <f>IF('男子'!F136&lt;&gt;"",'男子'!F136,"")</f>
      </c>
      <c r="H315" s="278">
        <f t="shared" si="103"/>
      </c>
      <c r="I315" s="278">
        <f>IF('男子'!M136&lt;&gt;"",'男子'!M136,"")</f>
      </c>
      <c r="J315" s="278">
        <f t="shared" si="104"/>
      </c>
      <c r="K315" s="277">
        <f t="shared" si="108"/>
      </c>
      <c r="L315" s="280">
        <f t="shared" si="109"/>
      </c>
      <c r="M315" s="278"/>
      <c r="N315" s="278">
        <f t="shared" si="110"/>
      </c>
      <c r="O315" s="281">
        <f>IF('男子'!N136&lt;&gt;"",'男子'!N136,"")</f>
      </c>
      <c r="P315" s="277">
        <f t="shared" si="99"/>
      </c>
      <c r="Q315" s="277">
        <f t="shared" si="105"/>
      </c>
      <c r="R315" s="277">
        <f t="shared" si="106"/>
      </c>
      <c r="S315" s="277">
        <f t="shared" si="100"/>
      </c>
      <c r="T315" s="277">
        <f t="shared" si="96"/>
      </c>
      <c r="U315" s="282">
        <f t="shared" si="107"/>
      </c>
      <c r="V315" s="283">
        <f t="shared" si="101"/>
      </c>
      <c r="W315" s="284"/>
      <c r="Y315" s="433"/>
      <c r="Z315" s="278">
        <f>IF(S315="","",IF(COUNTIF($S$2:S315,S315)=1,"●",""))</f>
      </c>
      <c r="AA315" s="285">
        <f t="shared" si="102"/>
      </c>
    </row>
    <row r="316" spans="1:27" s="102" customFormat="1" ht="13.5">
      <c r="A316" s="102">
        <f t="shared" si="97"/>
        <v>328</v>
      </c>
      <c r="B316" s="102">
        <f t="shared" si="98"/>
        <v>272</v>
      </c>
      <c r="C316" s="103">
        <f t="shared" si="95"/>
      </c>
      <c r="D316" s="103">
        <f>IF(F316="","",IF(SUM($D$194:D315)=0,(郡市番号*1000)+1,MAX($D$194:D315)+1))</f>
      </c>
      <c r="E316" s="257">
        <f>IF('男子'!I137&lt;&gt;"",'男子'!I137,"")</f>
      </c>
      <c r="F316" s="103">
        <f>IF('男子'!J137&lt;&gt;"",'男子'!J137,"")</f>
      </c>
      <c r="G316" s="103">
        <f>IF('男子'!F137&lt;&gt;"",'男子'!F137,"")</f>
      </c>
      <c r="H316" s="103">
        <f t="shared" si="103"/>
      </c>
      <c r="I316" s="103">
        <f>IF('男子'!M137&lt;&gt;"",'男子'!M137,"")</f>
      </c>
      <c r="J316" s="103">
        <f t="shared" si="104"/>
      </c>
      <c r="K316" s="104">
        <f t="shared" si="108"/>
      </c>
      <c r="L316" s="115">
        <f t="shared" si="109"/>
      </c>
      <c r="M316" s="105"/>
      <c r="N316" s="103">
        <f t="shared" si="110"/>
      </c>
      <c r="O316" s="259">
        <f>IF('男子'!N137&lt;&gt;"",'男子'!N137,"")</f>
      </c>
      <c r="P316" s="106">
        <f t="shared" si="99"/>
      </c>
      <c r="Q316" s="106">
        <f t="shared" si="105"/>
      </c>
      <c r="R316" s="106">
        <f t="shared" si="106"/>
      </c>
      <c r="S316" s="106">
        <f t="shared" si="100"/>
      </c>
      <c r="T316" s="106">
        <f t="shared" si="96"/>
      </c>
      <c r="U316" s="65">
        <f t="shared" si="107"/>
      </c>
      <c r="V316" s="188">
        <f t="shared" si="101"/>
      </c>
      <c r="W316" s="194"/>
      <c r="Y316" s="433"/>
      <c r="Z316" s="103">
        <f>IF(S316="","",IF(COUNTIF($S$2:S316,S316)=1,"●",""))</f>
      </c>
      <c r="AA316" s="141">
        <f t="shared" si="102"/>
      </c>
    </row>
    <row r="317" spans="1:27" s="277" customFormat="1" ht="13.5">
      <c r="A317" s="277">
        <f t="shared" si="97"/>
        <v>328</v>
      </c>
      <c r="B317" s="277">
        <f t="shared" si="98"/>
        <v>272</v>
      </c>
      <c r="C317" s="278">
        <f t="shared" si="95"/>
      </c>
      <c r="D317" s="278">
        <f>IF(F317="","",IF(SUM($D$194:D316)=0,(郡市番号*1000)+1,MAX($D$194:D316)+1))</f>
      </c>
      <c r="E317" s="279">
        <f>IF('男子'!I138&lt;&gt;"",'男子'!I138,"")</f>
      </c>
      <c r="F317" s="278">
        <f>IF('男子'!J138&lt;&gt;"",'男子'!J138,"")</f>
      </c>
      <c r="G317" s="278">
        <f>IF('男子'!F138&lt;&gt;"",'男子'!F138,"")</f>
      </c>
      <c r="H317" s="278">
        <f t="shared" si="103"/>
      </c>
      <c r="I317" s="278">
        <f>IF('男子'!M138&lt;&gt;"",'男子'!M138,"")</f>
      </c>
      <c r="J317" s="278">
        <f t="shared" si="104"/>
      </c>
      <c r="K317" s="277">
        <f t="shared" si="108"/>
      </c>
      <c r="L317" s="280">
        <f t="shared" si="109"/>
      </c>
      <c r="M317" s="278"/>
      <c r="N317" s="278">
        <f t="shared" si="110"/>
      </c>
      <c r="O317" s="281">
        <f>IF('男子'!N138&lt;&gt;"",'男子'!N138,"")</f>
      </c>
      <c r="P317" s="277">
        <f t="shared" si="99"/>
      </c>
      <c r="Q317" s="277">
        <f t="shared" si="105"/>
      </c>
      <c r="R317" s="277">
        <f t="shared" si="106"/>
      </c>
      <c r="S317" s="277">
        <f t="shared" si="100"/>
      </c>
      <c r="T317" s="277">
        <f t="shared" si="96"/>
      </c>
      <c r="U317" s="282">
        <f t="shared" si="107"/>
      </c>
      <c r="V317" s="283">
        <f t="shared" si="101"/>
      </c>
      <c r="W317" s="284"/>
      <c r="Y317" s="433"/>
      <c r="Z317" s="278">
        <f>IF(S317="","",IF(COUNTIF($S$2:S317,S317)=1,"●",""))</f>
      </c>
      <c r="AA317" s="285">
        <f t="shared" si="102"/>
      </c>
    </row>
    <row r="318" spans="1:27" s="102" customFormat="1" ht="13.5">
      <c r="A318" s="102">
        <f t="shared" si="97"/>
        <v>328</v>
      </c>
      <c r="B318" s="102">
        <f t="shared" si="98"/>
        <v>272</v>
      </c>
      <c r="C318" s="103">
        <f t="shared" si="95"/>
      </c>
      <c r="D318" s="103">
        <f>IF(F318="","",IF(SUM($D$194:D317)=0,(郡市番号*1000)+1,MAX($D$194:D317)+1))</f>
      </c>
      <c r="E318" s="257">
        <f>IF('男子'!I139&lt;&gt;"",'男子'!I139,"")</f>
      </c>
      <c r="F318" s="103">
        <f>IF('男子'!J139&lt;&gt;"",'男子'!J139,"")</f>
      </c>
      <c r="G318" s="103">
        <f>IF('男子'!F139&lt;&gt;"",'男子'!F139,"")</f>
      </c>
      <c r="H318" s="103">
        <f t="shared" si="103"/>
      </c>
      <c r="I318" s="103">
        <f>IF('男子'!M139&lt;&gt;"",'男子'!M139,"")</f>
      </c>
      <c r="J318" s="103">
        <f t="shared" si="104"/>
      </c>
      <c r="K318" s="104">
        <f t="shared" si="108"/>
      </c>
      <c r="L318" s="115">
        <f t="shared" si="109"/>
      </c>
      <c r="M318" s="105"/>
      <c r="N318" s="103">
        <f t="shared" si="110"/>
      </c>
      <c r="O318" s="259">
        <f>IF('男子'!N139&lt;&gt;"",'男子'!N139,"")</f>
      </c>
      <c r="P318" s="106">
        <f t="shared" si="99"/>
      </c>
      <c r="Q318" s="106">
        <f t="shared" si="105"/>
      </c>
      <c r="R318" s="106">
        <f t="shared" si="106"/>
      </c>
      <c r="S318" s="106">
        <f t="shared" si="100"/>
      </c>
      <c r="T318" s="106">
        <f t="shared" si="96"/>
      </c>
      <c r="U318" s="65">
        <f t="shared" si="107"/>
      </c>
      <c r="V318" s="188">
        <f t="shared" si="101"/>
      </c>
      <c r="W318" s="194"/>
      <c r="Y318" s="433"/>
      <c r="Z318" s="103">
        <f>IF(S318="","",IF(COUNTIF($S$2:S318,S318)=1,"●",""))</f>
      </c>
      <c r="AA318" s="141">
        <f t="shared" si="102"/>
      </c>
    </row>
    <row r="319" spans="1:27" s="277" customFormat="1" ht="13.5">
      <c r="A319" s="277">
        <f t="shared" si="97"/>
        <v>328</v>
      </c>
      <c r="B319" s="277">
        <f t="shared" si="98"/>
        <v>272</v>
      </c>
      <c r="C319" s="278">
        <f t="shared" si="95"/>
      </c>
      <c r="D319" s="278">
        <f>IF(F319="","",IF(SUM($D$194:D318)=0,(郡市番号*1000)+1,MAX($D$194:D318)+1))</f>
      </c>
      <c r="E319" s="279">
        <f>IF('男子'!I140&lt;&gt;"",'男子'!I140,"")</f>
      </c>
      <c r="F319" s="278">
        <f>IF('男子'!J140&lt;&gt;"",'男子'!J140,"")</f>
      </c>
      <c r="G319" s="278">
        <f>IF('男子'!F140&lt;&gt;"",'男子'!F140,"")</f>
      </c>
      <c r="H319" s="278">
        <f t="shared" si="103"/>
      </c>
      <c r="I319" s="278">
        <f>IF('男子'!M140&lt;&gt;"",'男子'!M140,"")</f>
      </c>
      <c r="J319" s="278">
        <f t="shared" si="104"/>
      </c>
      <c r="K319" s="277">
        <f t="shared" si="108"/>
      </c>
      <c r="L319" s="280">
        <f t="shared" si="109"/>
      </c>
      <c r="M319" s="278"/>
      <c r="N319" s="278">
        <f t="shared" si="110"/>
      </c>
      <c r="O319" s="281">
        <f>IF('男子'!N140&lt;&gt;"",'男子'!N140,"")</f>
      </c>
      <c r="P319" s="277">
        <f t="shared" si="99"/>
      </c>
      <c r="Q319" s="277">
        <f t="shared" si="105"/>
      </c>
      <c r="R319" s="277">
        <f t="shared" si="106"/>
      </c>
      <c r="S319" s="277">
        <f t="shared" si="100"/>
      </c>
      <c r="T319" s="277">
        <f t="shared" si="96"/>
      </c>
      <c r="U319" s="282">
        <f t="shared" si="107"/>
      </c>
      <c r="V319" s="283">
        <f t="shared" si="101"/>
      </c>
      <c r="W319" s="284"/>
      <c r="Y319" s="433"/>
      <c r="Z319" s="278">
        <f>IF(S319="","",IF(COUNTIF($S$2:S319,S319)=1,"●",""))</f>
      </c>
      <c r="AA319" s="285">
        <f t="shared" si="102"/>
      </c>
    </row>
    <row r="320" spans="1:27" s="102" customFormat="1" ht="13.5">
      <c r="A320" s="102">
        <f t="shared" si="97"/>
        <v>328</v>
      </c>
      <c r="B320" s="102">
        <f t="shared" si="98"/>
        <v>272</v>
      </c>
      <c r="C320" s="103">
        <f t="shared" si="95"/>
      </c>
      <c r="D320" s="103">
        <f>IF(F320="","",IF(SUM($D$194:D319)=0,(郡市番号*1000)+1,MAX($D$194:D319)+1))</f>
      </c>
      <c r="E320" s="257">
        <f>IF('男子'!I141&lt;&gt;"",'男子'!I141,"")</f>
      </c>
      <c r="F320" s="103">
        <f>IF('男子'!J141&lt;&gt;"",'男子'!J141,"")</f>
      </c>
      <c r="G320" s="103">
        <f>IF('男子'!F141&lt;&gt;"",'男子'!F141,"")</f>
      </c>
      <c r="H320" s="103">
        <f t="shared" si="103"/>
      </c>
      <c r="I320" s="103">
        <f>IF('男子'!M141&lt;&gt;"",'男子'!M141,"")</f>
      </c>
      <c r="J320" s="103">
        <f t="shared" si="104"/>
      </c>
      <c r="K320" s="104">
        <f t="shared" si="108"/>
      </c>
      <c r="L320" s="115">
        <f t="shared" si="109"/>
      </c>
      <c r="M320" s="105"/>
      <c r="N320" s="103">
        <f t="shared" si="110"/>
      </c>
      <c r="O320" s="259">
        <f>IF('男子'!N141&lt;&gt;"",'男子'!N141,"")</f>
      </c>
      <c r="P320" s="106">
        <f t="shared" si="99"/>
      </c>
      <c r="Q320" s="106">
        <f t="shared" si="105"/>
      </c>
      <c r="R320" s="106">
        <f t="shared" si="106"/>
      </c>
      <c r="S320" s="106">
        <f t="shared" si="100"/>
      </c>
      <c r="T320" s="106">
        <f t="shared" si="96"/>
      </c>
      <c r="U320" s="65">
        <f t="shared" si="107"/>
      </c>
      <c r="V320" s="188">
        <f t="shared" si="101"/>
      </c>
      <c r="W320" s="194"/>
      <c r="Y320" s="433"/>
      <c r="Z320" s="103">
        <f>IF(S320="","",IF(COUNTIF($S$2:S320,S320)=1,"●",""))</f>
      </c>
      <c r="AA320" s="141">
        <f t="shared" si="102"/>
      </c>
    </row>
    <row r="321" spans="1:27" s="286" customFormat="1" ht="13.5">
      <c r="A321" s="286">
        <f t="shared" si="97"/>
        <v>328</v>
      </c>
      <c r="B321" s="286">
        <f t="shared" si="98"/>
        <v>272</v>
      </c>
      <c r="C321" s="287">
        <f t="shared" si="95"/>
      </c>
      <c r="D321" s="287">
        <f>IF(F321="","",IF(SUM($D$194:D320)=0,(郡市番号*1000)+1,MAX($D$194:D320)+1))</f>
      </c>
      <c r="E321" s="288">
        <f>IF('男子'!I142&lt;&gt;"",'男子'!I142,"")</f>
      </c>
      <c r="F321" s="287">
        <f>IF('男子'!J142&lt;&gt;"",'男子'!J142,"")</f>
      </c>
      <c r="G321" s="287">
        <f>IF('男子'!F142&lt;&gt;"",'男子'!F142,"")</f>
      </c>
      <c r="H321" s="287">
        <f t="shared" si="103"/>
      </c>
      <c r="I321" s="287">
        <f>IF('男子'!M142&lt;&gt;"",'男子'!M142,"")</f>
      </c>
      <c r="J321" s="287">
        <f t="shared" si="104"/>
      </c>
      <c r="K321" s="286">
        <f t="shared" si="108"/>
      </c>
      <c r="L321" s="289">
        <f t="shared" si="109"/>
      </c>
      <c r="M321" s="287"/>
      <c r="N321" s="287">
        <f t="shared" si="110"/>
      </c>
      <c r="O321" s="290">
        <f>IF('男子'!N142&lt;&gt;"",'男子'!N142,"")</f>
      </c>
      <c r="P321" s="286">
        <f t="shared" si="99"/>
      </c>
      <c r="Q321" s="286">
        <f t="shared" si="105"/>
      </c>
      <c r="R321" s="286">
        <f t="shared" si="106"/>
      </c>
      <c r="S321" s="286">
        <f t="shared" si="100"/>
      </c>
      <c r="T321" s="286">
        <f t="shared" si="96"/>
      </c>
      <c r="U321" s="291">
        <f t="shared" si="107"/>
      </c>
      <c r="V321" s="292">
        <f t="shared" si="101"/>
      </c>
      <c r="W321" s="293"/>
      <c r="Y321" s="434"/>
      <c r="Z321" s="287">
        <f>IF(S321="","",IF(COUNTIF($S$2:S321,S321)=1,"●",""))</f>
      </c>
      <c r="AA321" s="294">
        <f t="shared" si="102"/>
      </c>
    </row>
    <row r="322" spans="1:27" s="97" customFormat="1" ht="13.5">
      <c r="A322" s="97">
        <f t="shared" si="97"/>
        <v>328</v>
      </c>
      <c r="B322" s="97">
        <f t="shared" si="98"/>
        <v>272</v>
      </c>
      <c r="C322" s="98">
        <f aca="true" t="shared" si="111" ref="C322:C329">IF(F322="","",郡市名)</f>
      </c>
      <c r="D322" s="98">
        <f>IF(F322="","",IF(SUM($D$194:D321)=0,(郡市番号*1000)+1,MAX($D$194:D321)+1))</f>
      </c>
      <c r="E322" s="256">
        <f>IF('男子'!I143&lt;&gt;"",'男子'!I143,"")</f>
      </c>
      <c r="F322" s="98">
        <f>IF('男子'!J143&lt;&gt;"",'男子'!J143,"")</f>
      </c>
      <c r="G322" s="98">
        <f>IF('男子'!F143&lt;&gt;"",'男子'!F143,"")</f>
      </c>
      <c r="H322" s="98">
        <f t="shared" si="103"/>
      </c>
      <c r="I322" s="98">
        <f>IF('男子'!M143&lt;&gt;"",'男子'!M143,"")</f>
      </c>
      <c r="J322" s="98">
        <f t="shared" si="104"/>
      </c>
      <c r="K322" s="99">
        <f t="shared" si="108"/>
      </c>
      <c r="L322" s="114">
        <f t="shared" si="109"/>
      </c>
      <c r="M322" s="100"/>
      <c r="N322" s="98">
        <f t="shared" si="110"/>
      </c>
      <c r="O322" s="258">
        <f>IF('男子'!N143&lt;&gt;"",'男子'!N143,"")</f>
      </c>
      <c r="P322" s="101">
        <f t="shared" si="99"/>
      </c>
      <c r="Q322" s="101">
        <f t="shared" si="105"/>
      </c>
      <c r="R322" s="101">
        <f t="shared" si="106"/>
      </c>
      <c r="S322" s="101">
        <f t="shared" si="100"/>
      </c>
      <c r="T322" s="101">
        <f aca="true" t="shared" si="112" ref="T322:T329">IF(F322="","",COUNTIF($S$2:$S$137,S322)+COUNTIF($S$194:$S$329,S322))</f>
      </c>
      <c r="U322" s="91">
        <f t="shared" si="107"/>
      </c>
      <c r="V322" s="188">
        <f t="shared" si="101"/>
      </c>
      <c r="W322" s="194"/>
      <c r="Y322" s="432" t="s">
        <v>72</v>
      </c>
      <c r="Z322" s="98">
        <f>IF(S322="","",IF(COUNTIF($S$2:S322,S322)=1,"●",""))</f>
      </c>
      <c r="AA322" s="140">
        <f t="shared" si="102"/>
      </c>
    </row>
    <row r="323" spans="1:27" s="277" customFormat="1" ht="13.5">
      <c r="A323" s="277">
        <f aca="true" t="shared" si="113" ref="A323:A329">COUNTIF($S$2:$S$329,S323)</f>
        <v>328</v>
      </c>
      <c r="B323" s="277">
        <f aca="true" t="shared" si="114" ref="B323:B329">COUNTIF($S$2:$S$137,S323)+COUNTIF($S$194:$S$329,S323)</f>
        <v>272</v>
      </c>
      <c r="C323" s="278">
        <f t="shared" si="111"/>
      </c>
      <c r="D323" s="278">
        <f>IF(F323="","",IF(SUM($D$194:D322)=0,(郡市番号*1000)+1,MAX($D$194:D322)+1))</f>
      </c>
      <c r="E323" s="279">
        <f>IF('男子'!I144&lt;&gt;"",'男子'!I144,"")</f>
      </c>
      <c r="F323" s="278">
        <f>IF('男子'!J144&lt;&gt;"",'男子'!J144,"")</f>
      </c>
      <c r="G323" s="278">
        <f>IF('男子'!F144&lt;&gt;"",'男子'!F144,"")</f>
      </c>
      <c r="H323" s="278">
        <f aca="true" t="shared" si="115" ref="H323:H329">IF(F323="","","男")</f>
      </c>
      <c r="I323" s="278">
        <f>IF('男子'!M144&lt;&gt;"",'男子'!M144,"")</f>
      </c>
      <c r="J323" s="278">
        <f aca="true" t="shared" si="116" ref="J323:J329">IF(F323="","",C323)</f>
      </c>
      <c r="K323" s="277">
        <f t="shared" si="108"/>
      </c>
      <c r="L323" s="280">
        <f t="shared" si="109"/>
      </c>
      <c r="M323" s="278"/>
      <c r="N323" s="278">
        <f t="shared" si="110"/>
      </c>
      <c r="O323" s="281">
        <f>IF('男子'!N144&lt;&gt;"",'男子'!N144,"")</f>
      </c>
      <c r="P323" s="277">
        <f aca="true" t="shared" si="117" ref="P323:P329">IF(AND(F323="",E323=""),"",IF(LEN(E323)=4,"","ﾌﾘｶﾞﾅ"))</f>
      </c>
      <c r="Q323" s="277">
        <f t="shared" si="105"/>
      </c>
      <c r="R323" s="277">
        <f t="shared" si="106"/>
      </c>
      <c r="S323" s="277">
        <f aca="true" t="shared" si="118" ref="S323:S329">IF(F323="","",F323&amp;"＿"&amp;I323)</f>
      </c>
      <c r="T323" s="277">
        <f t="shared" si="112"/>
      </c>
      <c r="U323" s="282">
        <f t="shared" si="107"/>
      </c>
      <c r="V323" s="283">
        <f aca="true" t="shared" si="119" ref="V323:V329">IF(P323="ﾌﾘｶﾞﾅ",F323,"")</f>
      </c>
      <c r="W323" s="284"/>
      <c r="Y323" s="433"/>
      <c r="Z323" s="278">
        <f>IF(S323="","",IF(COUNTIF($S$2:S323,S323)=1,"●",""))</f>
      </c>
      <c r="AA323" s="285">
        <f aca="true" t="shared" si="120" ref="AA323:AA329">IF(Z323="●",I323,"")</f>
      </c>
    </row>
    <row r="324" spans="1:27" s="102" customFormat="1" ht="13.5">
      <c r="A324" s="102">
        <f t="shared" si="113"/>
        <v>328</v>
      </c>
      <c r="B324" s="102">
        <f t="shared" si="114"/>
        <v>272</v>
      </c>
      <c r="C324" s="103">
        <f t="shared" si="111"/>
      </c>
      <c r="D324" s="103">
        <f>IF(F324="","",IF(SUM($D$194:D323)=0,(郡市番号*1000)+1,MAX($D$194:D323)+1))</f>
      </c>
      <c r="E324" s="257">
        <f>IF('男子'!I145&lt;&gt;"",'男子'!I145,"")</f>
      </c>
      <c r="F324" s="103">
        <f>IF('男子'!J145&lt;&gt;"",'男子'!J145,"")</f>
      </c>
      <c r="G324" s="103">
        <f>IF('男子'!F145&lt;&gt;"",'男子'!F145,"")</f>
      </c>
      <c r="H324" s="103">
        <f t="shared" si="115"/>
      </c>
      <c r="I324" s="103">
        <f>IF('男子'!M145&lt;&gt;"",'男子'!M145,"")</f>
      </c>
      <c r="J324" s="103">
        <f t="shared" si="116"/>
      </c>
      <c r="K324" s="104">
        <f t="shared" si="108"/>
      </c>
      <c r="L324" s="115">
        <f t="shared" si="109"/>
      </c>
      <c r="M324" s="105"/>
      <c r="N324" s="103">
        <f t="shared" si="110"/>
      </c>
      <c r="O324" s="259">
        <f>IF('男子'!N145&lt;&gt;"",'男子'!N145,"")</f>
      </c>
      <c r="P324" s="106">
        <f t="shared" si="117"/>
      </c>
      <c r="Q324" s="106">
        <f aca="true" t="shared" si="121" ref="Q324:Q329">IF(OR(LEN(F324)=5,LEN(F324)=0),"",WIDECHAR(LEN(F324))&amp;"文字")</f>
      </c>
      <c r="R324" s="106">
        <f aca="true" t="shared" si="122" ref="R324:R329">IF(LEN(J324)+LEN(I324)&gt;6,WIDECHAR(LEN(J324)+LEN(I324))&amp;"文字","")</f>
      </c>
      <c r="S324" s="106">
        <f t="shared" si="118"/>
      </c>
      <c r="T324" s="106">
        <f t="shared" si="112"/>
      </c>
      <c r="U324" s="65">
        <f aca="true" t="shared" si="123" ref="U324:U329">IF(OR(T324="",T324&lt;3),"","確認")</f>
      </c>
      <c r="V324" s="188">
        <f t="shared" si="119"/>
      </c>
      <c r="W324" s="194"/>
      <c r="Y324" s="433"/>
      <c r="Z324" s="103">
        <f>IF(S324="","",IF(COUNTIF($S$2:S324,S324)=1,"●",""))</f>
      </c>
      <c r="AA324" s="141">
        <f t="shared" si="120"/>
      </c>
    </row>
    <row r="325" spans="1:27" s="277" customFormat="1" ht="13.5">
      <c r="A325" s="277">
        <f t="shared" si="113"/>
        <v>328</v>
      </c>
      <c r="B325" s="277">
        <f t="shared" si="114"/>
        <v>272</v>
      </c>
      <c r="C325" s="278">
        <f t="shared" si="111"/>
      </c>
      <c r="D325" s="278">
        <f>IF(F325="","",IF(SUM($D$194:D324)=0,(郡市番号*1000)+1,MAX($D$194:D324)+1))</f>
      </c>
      <c r="E325" s="279">
        <f>IF('男子'!I146&lt;&gt;"",'男子'!I146,"")</f>
      </c>
      <c r="F325" s="278">
        <f>IF('男子'!J146&lt;&gt;"",'男子'!J146,"")</f>
      </c>
      <c r="G325" s="278">
        <f>IF('男子'!F146&lt;&gt;"",'男子'!F146,"")</f>
      </c>
      <c r="H325" s="278">
        <f t="shared" si="115"/>
      </c>
      <c r="I325" s="278">
        <f>IF('男子'!M146&lt;&gt;"",'男子'!M146,"")</f>
      </c>
      <c r="J325" s="278">
        <f t="shared" si="116"/>
      </c>
      <c r="K325" s="277">
        <f t="shared" si="108"/>
      </c>
      <c r="L325" s="280">
        <f t="shared" si="109"/>
      </c>
      <c r="M325" s="278"/>
      <c r="N325" s="278">
        <f t="shared" si="110"/>
      </c>
      <c r="O325" s="281">
        <f>IF('男子'!N146&lt;&gt;"",'男子'!N146,"")</f>
      </c>
      <c r="P325" s="277">
        <f t="shared" si="117"/>
      </c>
      <c r="Q325" s="277">
        <f t="shared" si="121"/>
      </c>
      <c r="R325" s="277">
        <f t="shared" si="122"/>
      </c>
      <c r="S325" s="277">
        <f t="shared" si="118"/>
      </c>
      <c r="T325" s="277">
        <f t="shared" si="112"/>
      </c>
      <c r="U325" s="282">
        <f t="shared" si="123"/>
      </c>
      <c r="V325" s="283">
        <f t="shared" si="119"/>
      </c>
      <c r="W325" s="284"/>
      <c r="Y325" s="433"/>
      <c r="Z325" s="278">
        <f>IF(S325="","",IF(COUNTIF($S$2:S325,S325)=1,"●",""))</f>
      </c>
      <c r="AA325" s="285">
        <f t="shared" si="120"/>
      </c>
    </row>
    <row r="326" spans="1:27" s="102" customFormat="1" ht="13.5">
      <c r="A326" s="102">
        <f t="shared" si="113"/>
        <v>328</v>
      </c>
      <c r="B326" s="102">
        <f t="shared" si="114"/>
        <v>272</v>
      </c>
      <c r="C326" s="103">
        <f t="shared" si="111"/>
      </c>
      <c r="D326" s="103">
        <f>IF(F326="","",IF(SUM($D$194:D325)=0,(郡市番号*1000)+1,MAX($D$194:D325)+1))</f>
      </c>
      <c r="E326" s="257">
        <f>IF('男子'!I147&lt;&gt;"",'男子'!I147,"")</f>
      </c>
      <c r="F326" s="103">
        <f>IF('男子'!J147&lt;&gt;"",'男子'!J147,"")</f>
      </c>
      <c r="G326" s="103">
        <f>IF('男子'!F147&lt;&gt;"",'男子'!F147,"")</f>
      </c>
      <c r="H326" s="103">
        <f t="shared" si="115"/>
      </c>
      <c r="I326" s="103">
        <f>IF('男子'!M147&lt;&gt;"",'男子'!M147,"")</f>
      </c>
      <c r="J326" s="103">
        <f t="shared" si="116"/>
      </c>
      <c r="K326" s="104">
        <f t="shared" si="108"/>
      </c>
      <c r="L326" s="115">
        <f t="shared" si="109"/>
      </c>
      <c r="M326" s="105"/>
      <c r="N326" s="103">
        <f t="shared" si="110"/>
      </c>
      <c r="O326" s="259">
        <f>IF('男子'!N147&lt;&gt;"",'男子'!N147,"")</f>
      </c>
      <c r="P326" s="106">
        <f t="shared" si="117"/>
      </c>
      <c r="Q326" s="106">
        <f t="shared" si="121"/>
      </c>
      <c r="R326" s="106">
        <f t="shared" si="122"/>
      </c>
      <c r="S326" s="106">
        <f t="shared" si="118"/>
      </c>
      <c r="T326" s="106">
        <f t="shared" si="112"/>
      </c>
      <c r="U326" s="65">
        <f t="shared" si="123"/>
      </c>
      <c r="V326" s="188">
        <f t="shared" si="119"/>
      </c>
      <c r="W326" s="194"/>
      <c r="Y326" s="433"/>
      <c r="Z326" s="103">
        <f>IF(S326="","",IF(COUNTIF($S$2:S326,S326)=1,"●",""))</f>
      </c>
      <c r="AA326" s="141">
        <f t="shared" si="120"/>
      </c>
    </row>
    <row r="327" spans="1:27" s="277" customFormat="1" ht="13.5">
      <c r="A327" s="277">
        <f t="shared" si="113"/>
        <v>328</v>
      </c>
      <c r="B327" s="277">
        <f t="shared" si="114"/>
        <v>272</v>
      </c>
      <c r="C327" s="278">
        <f t="shared" si="111"/>
      </c>
      <c r="D327" s="278">
        <f>IF(F327="","",IF(SUM($D$194:D326)=0,(郡市番号*1000)+1,MAX($D$194:D326)+1))</f>
      </c>
      <c r="E327" s="279">
        <f>IF('男子'!I148&lt;&gt;"",'男子'!I148,"")</f>
      </c>
      <c r="F327" s="278">
        <f>IF('男子'!J148&lt;&gt;"",'男子'!J148,"")</f>
      </c>
      <c r="G327" s="278">
        <f>IF('男子'!F148&lt;&gt;"",'男子'!F148,"")</f>
      </c>
      <c r="H327" s="278">
        <f t="shared" si="115"/>
      </c>
      <c r="I327" s="278">
        <f>IF('男子'!M148&lt;&gt;"",'男子'!M148,"")</f>
      </c>
      <c r="J327" s="278">
        <f t="shared" si="116"/>
      </c>
      <c r="K327" s="277">
        <f t="shared" si="108"/>
      </c>
      <c r="L327" s="280">
        <f t="shared" si="109"/>
      </c>
      <c r="M327" s="278"/>
      <c r="N327" s="278">
        <f t="shared" si="110"/>
      </c>
      <c r="O327" s="281">
        <f>IF('男子'!N148&lt;&gt;"",'男子'!N148,"")</f>
      </c>
      <c r="P327" s="277">
        <f t="shared" si="117"/>
      </c>
      <c r="Q327" s="277">
        <f t="shared" si="121"/>
      </c>
      <c r="R327" s="277">
        <f t="shared" si="122"/>
      </c>
      <c r="S327" s="277">
        <f t="shared" si="118"/>
      </c>
      <c r="T327" s="277">
        <f t="shared" si="112"/>
      </c>
      <c r="U327" s="282">
        <f t="shared" si="123"/>
      </c>
      <c r="V327" s="283">
        <f t="shared" si="119"/>
      </c>
      <c r="W327" s="284"/>
      <c r="Y327" s="433"/>
      <c r="Z327" s="278">
        <f>IF(S327="","",IF(COUNTIF($S$2:S327,S327)=1,"●",""))</f>
      </c>
      <c r="AA327" s="285">
        <f t="shared" si="120"/>
      </c>
    </row>
    <row r="328" spans="1:27" s="102" customFormat="1" ht="13.5">
      <c r="A328" s="102">
        <f t="shared" si="113"/>
        <v>328</v>
      </c>
      <c r="B328" s="102">
        <f t="shared" si="114"/>
        <v>272</v>
      </c>
      <c r="C328" s="103">
        <f t="shared" si="111"/>
      </c>
      <c r="D328" s="103">
        <f>IF(F328="","",IF(SUM($D$194:D327)=0,(郡市番号*1000)+1,MAX($D$194:D327)+1))</f>
      </c>
      <c r="E328" s="257">
        <f>IF('男子'!I149&lt;&gt;"",'男子'!I149,"")</f>
      </c>
      <c r="F328" s="103">
        <f>IF('男子'!J149&lt;&gt;"",'男子'!J149,"")</f>
      </c>
      <c r="G328" s="103">
        <f>IF('男子'!F149&lt;&gt;"",'男子'!F149,"")</f>
      </c>
      <c r="H328" s="103">
        <f t="shared" si="115"/>
      </c>
      <c r="I328" s="103">
        <f>IF('男子'!M149&lt;&gt;"",'男子'!M149,"")</f>
      </c>
      <c r="J328" s="103">
        <f t="shared" si="116"/>
      </c>
      <c r="K328" s="104">
        <f t="shared" si="108"/>
      </c>
      <c r="L328" s="115">
        <f t="shared" si="109"/>
      </c>
      <c r="M328" s="105"/>
      <c r="N328" s="103">
        <f t="shared" si="110"/>
      </c>
      <c r="O328" s="259">
        <f>IF('男子'!N149&lt;&gt;"",'男子'!N149,"")</f>
      </c>
      <c r="P328" s="106">
        <f t="shared" si="117"/>
      </c>
      <c r="Q328" s="106">
        <f t="shared" si="121"/>
      </c>
      <c r="R328" s="106">
        <f t="shared" si="122"/>
      </c>
      <c r="S328" s="106">
        <f t="shared" si="118"/>
      </c>
      <c r="T328" s="106">
        <f t="shared" si="112"/>
      </c>
      <c r="U328" s="65">
        <f t="shared" si="123"/>
      </c>
      <c r="V328" s="188">
        <f t="shared" si="119"/>
      </c>
      <c r="W328" s="194"/>
      <c r="Y328" s="433"/>
      <c r="Z328" s="103">
        <f>IF(S328="","",IF(COUNTIF($S$2:S328,S328)=1,"●",""))</f>
      </c>
      <c r="AA328" s="141">
        <f t="shared" si="120"/>
      </c>
    </row>
    <row r="329" spans="1:27" s="286" customFormat="1" ht="13.5">
      <c r="A329" s="286">
        <f t="shared" si="113"/>
        <v>328</v>
      </c>
      <c r="B329" s="286">
        <f t="shared" si="114"/>
        <v>272</v>
      </c>
      <c r="C329" s="287">
        <f t="shared" si="111"/>
      </c>
      <c r="D329" s="287">
        <f>IF(F329="","",IF(SUM($D$194:D328)=0,(郡市番号*1000)+1,MAX($D$194:D328)+1))</f>
      </c>
      <c r="E329" s="288">
        <f>IF('男子'!I150&lt;&gt;"",'男子'!I150,"")</f>
      </c>
      <c r="F329" s="287">
        <f>IF('男子'!J150&lt;&gt;"",'男子'!J150,"")</f>
      </c>
      <c r="G329" s="287">
        <f>IF('男子'!F150&lt;&gt;"",'男子'!F150,"")</f>
      </c>
      <c r="H329" s="287">
        <f t="shared" si="115"/>
      </c>
      <c r="I329" s="287">
        <f>IF('男子'!M150&lt;&gt;"",'男子'!M150,"")</f>
      </c>
      <c r="J329" s="287">
        <f t="shared" si="116"/>
      </c>
      <c r="K329" s="286">
        <f t="shared" si="108"/>
      </c>
      <c r="L329" s="289">
        <f t="shared" si="109"/>
      </c>
      <c r="M329" s="287"/>
      <c r="N329" s="287">
        <f t="shared" si="110"/>
      </c>
      <c r="O329" s="290">
        <f>IF('男子'!N150&lt;&gt;"",'男子'!N150,"")</f>
      </c>
      <c r="P329" s="286">
        <f t="shared" si="117"/>
      </c>
      <c r="Q329" s="286">
        <f t="shared" si="121"/>
      </c>
      <c r="R329" s="286">
        <f t="shared" si="122"/>
      </c>
      <c r="S329" s="286">
        <f t="shared" si="118"/>
      </c>
      <c r="T329" s="286">
        <f t="shared" si="112"/>
      </c>
      <c r="U329" s="291">
        <f t="shared" si="123"/>
      </c>
      <c r="V329" s="292">
        <f t="shared" si="119"/>
      </c>
      <c r="W329" s="293"/>
      <c r="Y329" s="434"/>
      <c r="Z329" s="287">
        <f>IF(S329="","",IF(COUNTIF($S$2:S329,S329)=1,"●",""))</f>
      </c>
      <c r="AA329" s="294">
        <f t="shared" si="120"/>
      </c>
    </row>
    <row r="330" spans="17:21" ht="13.5">
      <c r="Q330" s="52"/>
      <c r="R330" s="52"/>
      <c r="U330" s="89" t="str">
        <f>IF(COUNTIF($U$2:$U$329,"確認")=0,"OK","確認")</f>
        <v>OK</v>
      </c>
    </row>
    <row r="331" spans="1:19" ht="13.5">
      <c r="A331" s="73">
        <f>COUNTIF($A$2:$A$185,1)+COUNTIF($A$194:$A$329,1)</f>
        <v>0</v>
      </c>
      <c r="B331" s="73"/>
      <c r="C331" s="72" t="s">
        <v>158</v>
      </c>
      <c r="P331" s="462" t="s">
        <v>185</v>
      </c>
      <c r="Q331" s="462" t="s">
        <v>186</v>
      </c>
      <c r="R331" s="462" t="s">
        <v>187</v>
      </c>
      <c r="S331" s="462" t="s">
        <v>188</v>
      </c>
    </row>
    <row r="332" spans="1:19" ht="13.5">
      <c r="A332" s="73">
        <f>(COUNTIF($A$2:$A$185,2)+COUNTIF($A$194:$A$329,2))/2</f>
        <v>0</v>
      </c>
      <c r="B332" s="73"/>
      <c r="C332" s="72" t="s">
        <v>159</v>
      </c>
      <c r="P332" s="463"/>
      <c r="Q332" s="463"/>
      <c r="R332" s="463"/>
      <c r="S332" s="463"/>
    </row>
    <row r="333" spans="1:19" ht="13.5">
      <c r="A333" s="73">
        <f>(COUNTIF($A$2:$A$185,3)+COUNTIF($A$194:$A$329,3))/3</f>
        <v>0</v>
      </c>
      <c r="B333" s="73"/>
      <c r="C333" s="72" t="s">
        <v>197</v>
      </c>
      <c r="P333" s="463"/>
      <c r="Q333" s="463"/>
      <c r="R333" s="463"/>
      <c r="S333" s="463"/>
    </row>
    <row r="334" spans="1:19" ht="13.5">
      <c r="A334" s="73">
        <f>(COUNTIF($B$2:$B$137,3)+COUNTIF($B$194:$B$329,3))/3</f>
        <v>0</v>
      </c>
      <c r="C334" s="72" t="s">
        <v>198</v>
      </c>
      <c r="P334" s="463"/>
      <c r="Q334" s="463"/>
      <c r="R334" s="463"/>
      <c r="S334" s="463"/>
    </row>
    <row r="335" spans="1:19" ht="13.5">
      <c r="A335" s="73">
        <f>(COUNTIF($A$2:$A$185,4)+COUNTIF($A$194:$A$329,4))/4</f>
        <v>0</v>
      </c>
      <c r="B335" s="73"/>
      <c r="C335" s="72" t="s">
        <v>160</v>
      </c>
      <c r="P335" s="463"/>
      <c r="Q335" s="463"/>
      <c r="R335" s="463"/>
      <c r="S335" s="463"/>
    </row>
    <row r="336" spans="1:19" ht="13.5">
      <c r="A336" s="73">
        <f>(COUNTIF($A$2:$A$185,5)+COUNTIF($A$194:$A$329,5))/5</f>
        <v>0</v>
      </c>
      <c r="B336" s="73"/>
      <c r="C336" s="72" t="s">
        <v>161</v>
      </c>
      <c r="P336" s="463"/>
      <c r="Q336" s="463"/>
      <c r="R336" s="463"/>
      <c r="S336" s="463"/>
    </row>
    <row r="337" spans="1:19" ht="13.5">
      <c r="A337" s="73">
        <f>SUM(A331:A333)</f>
        <v>0</v>
      </c>
      <c r="B337" s="73"/>
      <c r="C337" s="72" t="s">
        <v>162</v>
      </c>
      <c r="P337" s="463"/>
      <c r="Q337" s="463"/>
      <c r="R337" s="463"/>
      <c r="S337" s="463"/>
    </row>
    <row r="338" spans="1:19" ht="13.5">
      <c r="A338" s="73">
        <f>SUM(A331,A332*2,A333*3)</f>
        <v>0</v>
      </c>
      <c r="B338" s="73"/>
      <c r="C338" s="72" t="s">
        <v>163</v>
      </c>
      <c r="P338" s="463"/>
      <c r="Q338" s="463"/>
      <c r="R338" s="463"/>
      <c r="S338" s="463"/>
    </row>
    <row r="339" spans="1:19" ht="13.5">
      <c r="A339" s="73">
        <f>COUNTIF($A$2:$A$329,MAX($A$2:$A$329))</f>
        <v>328</v>
      </c>
      <c r="B339" s="73"/>
      <c r="C339" s="72" t="s">
        <v>164</v>
      </c>
      <c r="P339" s="463"/>
      <c r="Q339" s="463"/>
      <c r="R339" s="463"/>
      <c r="S339" s="463"/>
    </row>
    <row r="340" spans="1:19" ht="13.5">
      <c r="A340" s="73">
        <f>COUNTIF($A$186:$A$193,1)+COUNTIF($A$186:$A$193,2)</f>
        <v>0</v>
      </c>
      <c r="B340" s="73"/>
      <c r="C340" s="72" t="s">
        <v>184</v>
      </c>
      <c r="P340" s="463"/>
      <c r="Q340" s="463"/>
      <c r="R340" s="463"/>
      <c r="S340" s="463"/>
    </row>
    <row r="341" spans="1:19" ht="14.25" thickBot="1">
      <c r="A341" s="73"/>
      <c r="B341" s="73"/>
      <c r="C341" s="72"/>
      <c r="P341" s="463"/>
      <c r="Q341" s="463"/>
      <c r="R341" s="463"/>
      <c r="S341" s="463"/>
    </row>
    <row r="342" spans="1:19" ht="14.25" customHeight="1" thickTop="1">
      <c r="A342" s="452" t="str">
        <f>IF(A337=A345,"男子申込人数OK!","男子申込人数を確認")</f>
        <v>男子申込人数OK!</v>
      </c>
      <c r="B342" s="453"/>
      <c r="C342" s="453"/>
      <c r="D342" s="453"/>
      <c r="E342" s="454"/>
      <c r="P342" s="463"/>
      <c r="Q342" s="463"/>
      <c r="R342" s="463"/>
      <c r="S342" s="463"/>
    </row>
    <row r="343" spans="1:19" ht="14.25" customHeight="1" thickBot="1">
      <c r="A343" s="455"/>
      <c r="B343" s="456"/>
      <c r="C343" s="456"/>
      <c r="D343" s="456"/>
      <c r="E343" s="457"/>
      <c r="P343" s="463"/>
      <c r="Q343" s="463"/>
      <c r="R343" s="463"/>
      <c r="S343" s="463"/>
    </row>
    <row r="344" spans="1:19" ht="15" thickBot="1" thickTop="1">
      <c r="A344" s="73">
        <f>COUNTIF($A$194:$A$329,1)</f>
        <v>0</v>
      </c>
      <c r="B344" s="73"/>
      <c r="C344" s="72" t="s">
        <v>165</v>
      </c>
      <c r="P344" s="463"/>
      <c r="Q344" s="463"/>
      <c r="R344" s="463"/>
      <c r="S344" s="463"/>
    </row>
    <row r="345" spans="1:19" ht="14.25" customHeight="1" thickTop="1">
      <c r="A345" s="450">
        <f>男子参加者数</f>
        <v>0</v>
      </c>
      <c r="B345" s="129"/>
      <c r="C345" s="458" t="s">
        <v>196</v>
      </c>
      <c r="D345" s="458"/>
      <c r="E345" s="459"/>
      <c r="P345" s="463"/>
      <c r="Q345" s="463"/>
      <c r="R345" s="463"/>
      <c r="S345" s="463"/>
    </row>
    <row r="346" spans="1:19" ht="14.25" customHeight="1" thickBot="1">
      <c r="A346" s="451"/>
      <c r="B346" s="130"/>
      <c r="C346" s="460"/>
      <c r="D346" s="460"/>
      <c r="E346" s="461"/>
      <c r="P346" s="463"/>
      <c r="Q346" s="463"/>
      <c r="R346" s="463"/>
      <c r="S346" s="463"/>
    </row>
    <row r="347" spans="16:19" ht="15" thickBot="1" thickTop="1">
      <c r="P347" s="463"/>
      <c r="Q347" s="463"/>
      <c r="R347" s="463"/>
      <c r="S347" s="463"/>
    </row>
    <row r="348" spans="1:19" ht="13.5" customHeight="1">
      <c r="A348" s="440" t="str">
        <f>IF(A337=A345,"申込受理",MENU!D5&amp;"中体連に確認")</f>
        <v>申込受理</v>
      </c>
      <c r="B348" s="441"/>
      <c r="C348" s="441"/>
      <c r="D348" s="441"/>
      <c r="E348" s="442"/>
      <c r="P348" s="463"/>
      <c r="Q348" s="463"/>
      <c r="R348" s="463"/>
      <c r="S348" s="463"/>
    </row>
    <row r="349" spans="1:19" ht="13.5" customHeight="1">
      <c r="A349" s="443"/>
      <c r="B349" s="444"/>
      <c r="C349" s="444"/>
      <c r="D349" s="444"/>
      <c r="E349" s="445"/>
      <c r="P349" s="463"/>
      <c r="Q349" s="463"/>
      <c r="R349" s="463"/>
      <c r="S349" s="463"/>
    </row>
    <row r="350" spans="1:19" ht="14.25" customHeight="1" thickBot="1">
      <c r="A350" s="446"/>
      <c r="B350" s="447"/>
      <c r="C350" s="447"/>
      <c r="D350" s="447"/>
      <c r="E350" s="448"/>
      <c r="P350" s="463"/>
      <c r="Q350" s="463"/>
      <c r="R350" s="463"/>
      <c r="S350" s="463"/>
    </row>
    <row r="352" ht="13.5">
      <c r="A352" s="131" t="s">
        <v>199</v>
      </c>
    </row>
    <row r="353" spans="1:4" ht="13.5">
      <c r="A353" s="132" t="s">
        <v>43</v>
      </c>
      <c r="C353" s="53">
        <f>IF(A334&gt;0,1,"")</f>
      </c>
      <c r="D353" s="53">
        <f>IF(C353="","","　リレーを除く３種目以上に出場の選手がいます。確認してください。")</f>
      </c>
    </row>
    <row r="354" spans="1:4" ht="13.5">
      <c r="A354" s="132" t="s">
        <v>44</v>
      </c>
      <c r="C354" s="53">
        <f>IF(A335&gt;0,1,"")</f>
      </c>
      <c r="D354" s="53">
        <f>IF(C354="","","　リレーを除く３種目以上に出場の選手がいます。確認してください。")</f>
      </c>
    </row>
    <row r="355" spans="1:4" ht="13.5">
      <c r="A355" s="132" t="s">
        <v>45</v>
      </c>
      <c r="C355" s="53">
        <f>IF(A337=A345,"",1)</f>
      </c>
      <c r="D355" s="53">
        <f>IF(C355="","","　届出人数と申込人数が違います。確認してください。")</f>
      </c>
    </row>
    <row r="356" ht="13.5">
      <c r="A356" s="131" t="s">
        <v>199</v>
      </c>
    </row>
  </sheetData>
  <sheetProtection selectLockedCells="1"/>
  <mergeCells count="46">
    <mergeCell ref="A348:E350"/>
    <mergeCell ref="P1:U1"/>
    <mergeCell ref="A345:A346"/>
    <mergeCell ref="A342:E343"/>
    <mergeCell ref="C345:E346"/>
    <mergeCell ref="P331:P350"/>
    <mergeCell ref="Q331:Q350"/>
    <mergeCell ref="R331:R350"/>
    <mergeCell ref="S331:S350"/>
    <mergeCell ref="X34:X41"/>
    <mergeCell ref="X42:X49"/>
    <mergeCell ref="X50:X57"/>
    <mergeCell ref="X58:X65"/>
    <mergeCell ref="X2:X9"/>
    <mergeCell ref="X10:X17"/>
    <mergeCell ref="X18:X25"/>
    <mergeCell ref="X26:X33"/>
    <mergeCell ref="X98:X105"/>
    <mergeCell ref="X106:X113"/>
    <mergeCell ref="X114:X121"/>
    <mergeCell ref="X122:X129"/>
    <mergeCell ref="X66:X73"/>
    <mergeCell ref="X74:X81"/>
    <mergeCell ref="X82:X89"/>
    <mergeCell ref="X90:X97"/>
    <mergeCell ref="X186:X193"/>
    <mergeCell ref="Y194:Y201"/>
    <mergeCell ref="Y202:Y209"/>
    <mergeCell ref="Y210:Y217"/>
    <mergeCell ref="X130:X137"/>
    <mergeCell ref="X138:X161"/>
    <mergeCell ref="X162:X185"/>
    <mergeCell ref="Y250:Y257"/>
    <mergeCell ref="Y258:Y265"/>
    <mergeCell ref="Y266:Y273"/>
    <mergeCell ref="Y274:Y281"/>
    <mergeCell ref="Y218:Y225"/>
    <mergeCell ref="Y226:Y233"/>
    <mergeCell ref="Y234:Y241"/>
    <mergeCell ref="Y242:Y249"/>
    <mergeCell ref="Y314:Y321"/>
    <mergeCell ref="Y322:Y329"/>
    <mergeCell ref="Y282:Y289"/>
    <mergeCell ref="Y290:Y297"/>
    <mergeCell ref="Y298:Y305"/>
    <mergeCell ref="Y306:Y313"/>
  </mergeCells>
  <conditionalFormatting sqref="W2:W329">
    <cfRule type="expression" priority="1" dxfId="0" stopIfTrue="1">
      <formula>V2&lt;&gt;""</formula>
    </cfRule>
  </conditionalFormatting>
  <printOptions/>
  <pageMargins left="0.787" right="0.787" top="0.984" bottom="0.984" header="0.512" footer="0.512"/>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Sheet10">
    <tabColor rgb="FFFF0000"/>
  </sheetPr>
  <dimension ref="A1:AA292"/>
  <sheetViews>
    <sheetView zoomScale="98" zoomScaleNormal="98" zoomScalePageLayoutView="0" workbookViewId="0" topLeftCell="A1">
      <pane ySplit="1" topLeftCell="A2" activePane="bottomLeft" state="frozen"/>
      <selection pane="topLeft" activeCell="A2" sqref="A2"/>
      <selection pane="bottomLeft" activeCell="A2" sqref="A2"/>
    </sheetView>
  </sheetViews>
  <sheetFormatPr defaultColWidth="9.00390625" defaultRowHeight="13.5"/>
  <cols>
    <col min="1" max="1" width="4.375" style="53" customWidth="1"/>
    <col min="2" max="2" width="4.375" style="53" hidden="1" customWidth="1"/>
    <col min="3" max="3" width="9.00390625" style="53" customWidth="1"/>
    <col min="4" max="5" width="7.50390625" style="52" customWidth="1"/>
    <col min="6" max="6" width="13.125" style="52" customWidth="1"/>
    <col min="7" max="8" width="5.625" style="52" customWidth="1"/>
    <col min="9" max="9" width="9.00390625" style="52" customWidth="1"/>
    <col min="10" max="11" width="9.00390625" style="53" customWidth="1"/>
    <col min="12" max="12" width="20.625" style="53" customWidth="1"/>
    <col min="13" max="13" width="5.625" style="52" customWidth="1"/>
    <col min="14" max="14" width="7.50390625" style="52" bestFit="1" customWidth="1"/>
    <col min="15" max="15" width="10.625" style="132" customWidth="1"/>
    <col min="16" max="16" width="7.125" style="53" customWidth="1"/>
    <col min="17" max="17" width="7.125" style="53" bestFit="1" customWidth="1"/>
    <col min="18" max="18" width="7.125" style="53" customWidth="1"/>
    <col min="19" max="19" width="21.375" style="53" bestFit="1" customWidth="1"/>
    <col min="20" max="20" width="2.50390625" style="53" bestFit="1" customWidth="1"/>
    <col min="21" max="21" width="5.25390625" style="52" bestFit="1" customWidth="1"/>
    <col min="22" max="22" width="13.125" style="18" customWidth="1"/>
    <col min="23" max="23" width="18.125" style="193" customWidth="1"/>
    <col min="24" max="26" width="5.625" style="53" customWidth="1"/>
    <col min="27" max="27" width="9.625" style="53" bestFit="1" customWidth="1"/>
    <col min="28" max="16384" width="9.00390625" style="53" customWidth="1"/>
  </cols>
  <sheetData>
    <row r="1" spans="1:25" s="52" customFormat="1" ht="30" customHeight="1">
      <c r="A1" s="47">
        <f>MATCH(MENU_Top,郡市List,0)</f>
        <v>4</v>
      </c>
      <c r="B1" s="47"/>
      <c r="C1" s="48" t="str">
        <f>LEFT(MENU_Top,(FIND("市",MENU_Top)-1))</f>
        <v>大分</v>
      </c>
      <c r="D1" s="49" t="s">
        <v>147</v>
      </c>
      <c r="E1" s="50" t="s">
        <v>148</v>
      </c>
      <c r="F1" s="49" t="s">
        <v>149</v>
      </c>
      <c r="G1" s="49" t="s">
        <v>39</v>
      </c>
      <c r="H1" s="49" t="s">
        <v>150</v>
      </c>
      <c r="I1" s="49" t="s">
        <v>151</v>
      </c>
      <c r="J1" s="49" t="s">
        <v>73</v>
      </c>
      <c r="K1" s="51" t="s">
        <v>152</v>
      </c>
      <c r="L1" s="51" t="s">
        <v>153</v>
      </c>
      <c r="M1" s="51" t="s">
        <v>154</v>
      </c>
      <c r="N1" s="49" t="s">
        <v>155</v>
      </c>
      <c r="O1" s="49" t="s">
        <v>156</v>
      </c>
      <c r="P1" s="449" t="s">
        <v>157</v>
      </c>
      <c r="Q1" s="449"/>
      <c r="R1" s="449"/>
      <c r="S1" s="449"/>
      <c r="T1" s="449"/>
      <c r="U1" s="449"/>
      <c r="V1" s="116" t="s">
        <v>193</v>
      </c>
      <c r="W1" s="193" t="s">
        <v>189</v>
      </c>
      <c r="X1" s="117" t="s">
        <v>191</v>
      </c>
      <c r="Y1" s="117" t="s">
        <v>192</v>
      </c>
    </row>
    <row r="2" spans="1:27" s="60" customFormat="1" ht="13.5">
      <c r="A2" s="60">
        <f aca="true" t="shared" si="0" ref="A2:A65">COUNTIF($S$2:$S$265,S2)</f>
        <v>264</v>
      </c>
      <c r="B2" s="60">
        <f aca="true" t="shared" si="1" ref="B2:B33">COUNTIF($S$2:$S$105,S2)+COUNTIF($S$162:$S$265,S2)</f>
        <v>208</v>
      </c>
      <c r="C2" s="61">
        <f aca="true" t="shared" si="2" ref="C2:C65">IF(F2="","",郡市名)</f>
      </c>
      <c r="D2" s="61">
        <f>IF(F2="","",(郡市番号*1000)+1)</f>
      </c>
      <c r="E2" s="250">
        <f>IF('女子'!C15&lt;&gt;"",'女子'!C15,"")</f>
      </c>
      <c r="F2" s="61">
        <f>IF('女子'!D15&lt;&gt;"",'女子'!D15,"")</f>
      </c>
      <c r="G2" s="61">
        <f>IF('女子'!F15&lt;&gt;"",'女子'!F15,"")</f>
      </c>
      <c r="H2" s="61">
        <f aca="true" t="shared" si="3" ref="H2:H66">IF(F2="","","男")</f>
      </c>
      <c r="I2" s="61">
        <f>IF('女子'!G15&lt;&gt;"",'女子'!G15,"")</f>
      </c>
      <c r="J2" s="61">
        <f>IF(F2="","",C2)</f>
      </c>
      <c r="K2" s="62">
        <f>IF(F2="","",1)</f>
      </c>
      <c r="L2" s="107">
        <f>IF(F2="","",'女子'!$B$15)</f>
      </c>
      <c r="M2" s="63">
        <f>IF(F2="","","T")</f>
      </c>
      <c r="N2" s="61">
        <f>IF(F2="","","正選手")</f>
      </c>
      <c r="O2" s="237">
        <f>IF('女子'!H15&lt;&gt;"",'女子'!H15,"")</f>
      </c>
      <c r="P2" s="183">
        <f>IF(AND(F2="",E2=""),"",IF(LEN(E2)=4,"","ﾌﾘｶﾞﾅ"))</f>
      </c>
      <c r="Q2" s="64">
        <f>IF(OR(LEN(F2)=5,LEN(F2)=0),"",WIDECHAR(LEN(F2))&amp;"文字")</f>
      </c>
      <c r="R2" s="64">
        <f>IF(LEN(J2)+LEN(I2)&gt;6,WIDECHAR(LEN(J2)+LEN(I2))&amp;"文字","")</f>
      </c>
      <c r="S2" s="64">
        <f>IF(F2="","",F2&amp;"＿"&amp;I2)</f>
      </c>
      <c r="T2" s="64">
        <f aca="true" t="shared" si="4" ref="T2:T33">IF(F2="","",COUNTIF($S$2:$S$105,S2)+COUNTIF($S$162:$S$265,S2))</f>
      </c>
      <c r="U2" s="65">
        <f>IF(OR(T2="",T2&lt;3),"","確認")</f>
      </c>
      <c r="V2" s="188">
        <f>IF(P2="ﾌﾘｶﾞﾅ",F2,"")</f>
      </c>
      <c r="W2" s="194"/>
      <c r="X2" s="433" t="s">
        <v>51</v>
      </c>
      <c r="Z2" s="61">
        <f>IF(S2="","",IF(COUNTIF($S$2:S2,S2)=1,"●",""))</f>
      </c>
      <c r="AA2" s="133">
        <f>IF(Z2="●",I2,"")</f>
      </c>
    </row>
    <row r="3" spans="1:27" s="60" customFormat="1" ht="13.5">
      <c r="A3" s="60">
        <f t="shared" si="0"/>
        <v>264</v>
      </c>
      <c r="B3" s="60">
        <f t="shared" si="1"/>
        <v>208</v>
      </c>
      <c r="C3" s="61">
        <f t="shared" si="2"/>
      </c>
      <c r="D3" s="61">
        <f>IF(F3="","",IF(SUM($D$2:D2)=0,(郡市番号*1000)+1,MAX($D$2:D2)+1))</f>
      </c>
      <c r="E3" s="250">
        <f>IF('女子'!C16&lt;&gt;"",'女子'!C16,"")</f>
      </c>
      <c r="F3" s="61">
        <f>IF('女子'!D16&lt;&gt;"",'女子'!D16,"")</f>
      </c>
      <c r="G3" s="61">
        <f>IF('女子'!F16&lt;&gt;"",'女子'!F16,"")</f>
      </c>
      <c r="H3" s="61">
        <f t="shared" si="3"/>
      </c>
      <c r="I3" s="61">
        <f>IF('女子'!G16&lt;&gt;"",'女子'!G16,"")</f>
      </c>
      <c r="J3" s="61">
        <f aca="true" t="shared" si="5" ref="J3:J66">IF(F3="","",C3)</f>
      </c>
      <c r="K3" s="62">
        <f aca="true" t="shared" si="6" ref="K3:K9">IF(F3="","",1)</f>
      </c>
      <c r="L3" s="107">
        <f>IF(F3="","",'女子'!$B$15)</f>
      </c>
      <c r="M3" s="63">
        <f aca="true" t="shared" si="7" ref="M3:M66">IF(F3="","","T")</f>
      </c>
      <c r="N3" s="61">
        <f aca="true" t="shared" si="8" ref="N3:N66">IF(F3="","","正選手")</f>
      </c>
      <c r="O3" s="237">
        <f>IF('女子'!H16&lt;&gt;"",'女子'!H16,"")</f>
      </c>
      <c r="P3" s="64">
        <f aca="true" t="shared" si="9" ref="P3:P66">IF(AND(F3="",E3=""),"",IF(LEN(E3)=4,"","ﾌﾘｶﾞﾅ"))</f>
      </c>
      <c r="Q3" s="64">
        <f>IF(OR(LEN(F3)=5,LEN(F3)=0),"",WIDECHAR(LEN(F3))&amp;"文字")</f>
      </c>
      <c r="R3" s="64">
        <f>IF(LEN(J3)+LEN(I3)&gt;6,WIDECHAR(LEN(J3)+LEN(I3))&amp;"文字","")</f>
      </c>
      <c r="S3" s="64">
        <f aca="true" t="shared" si="10" ref="S3:S66">IF(F3="","",F3&amp;"＿"&amp;I3)</f>
      </c>
      <c r="T3" s="64">
        <f t="shared" si="4"/>
      </c>
      <c r="U3" s="65">
        <f>IF(OR(T3="",T3&lt;3),"","確認")</f>
      </c>
      <c r="V3" s="188">
        <f aca="true" t="shared" si="11" ref="V3:V66">IF(P3="ﾌﾘｶﾞﾅ",F3,"")</f>
      </c>
      <c r="W3" s="194"/>
      <c r="X3" s="433"/>
      <c r="Z3" s="61">
        <f>IF(S3="","",IF(COUNTIF($S$2:S3,S3)=1,"●",""))</f>
      </c>
      <c r="AA3" s="133">
        <f aca="true" t="shared" si="12" ref="AA3:AA66">IF(Z3="●",I3,"")</f>
      </c>
    </row>
    <row r="4" spans="1:27" s="60" customFormat="1" ht="13.5">
      <c r="A4" s="60">
        <f t="shared" si="0"/>
        <v>264</v>
      </c>
      <c r="B4" s="60">
        <f t="shared" si="1"/>
        <v>208</v>
      </c>
      <c r="C4" s="61">
        <f t="shared" si="2"/>
      </c>
      <c r="D4" s="61">
        <f>IF(F4="","",IF(SUM($D$2:D3)=0,(郡市番号*1000)+1,MAX($D$2:D3)+1))</f>
      </c>
      <c r="E4" s="250">
        <f>IF('女子'!C17&lt;&gt;"",'女子'!C17,"")</f>
      </c>
      <c r="F4" s="61">
        <f>IF('女子'!D17&lt;&gt;"",'女子'!D17,"")</f>
      </c>
      <c r="G4" s="61">
        <f>IF('女子'!F17&lt;&gt;"",'女子'!F17,"")</f>
      </c>
      <c r="H4" s="61">
        <f t="shared" si="3"/>
      </c>
      <c r="I4" s="61">
        <f>IF('女子'!G17&lt;&gt;"",'女子'!G17,"")</f>
      </c>
      <c r="J4" s="61">
        <f t="shared" si="5"/>
      </c>
      <c r="K4" s="62">
        <f t="shared" si="6"/>
      </c>
      <c r="L4" s="107">
        <f>IF(F4="","",'女子'!$B$15)</f>
      </c>
      <c r="M4" s="63">
        <f t="shared" si="7"/>
      </c>
      <c r="N4" s="61">
        <f t="shared" si="8"/>
      </c>
      <c r="O4" s="237">
        <f>IF('女子'!H17&lt;&gt;"",'女子'!H17,"")</f>
      </c>
      <c r="P4" s="64">
        <f t="shared" si="9"/>
      </c>
      <c r="Q4" s="64">
        <f aca="true" t="shared" si="13" ref="Q4:Q67">IF(OR(LEN(F4)=5,LEN(F4)=0),"",WIDECHAR(LEN(F4))&amp;"文字")</f>
      </c>
      <c r="R4" s="64">
        <f aca="true" t="shared" si="14" ref="R4:R67">IF(LEN(J4)+LEN(I4)&gt;6,WIDECHAR(LEN(J4)+LEN(I4))&amp;"文字","")</f>
      </c>
      <c r="S4" s="64">
        <f t="shared" si="10"/>
      </c>
      <c r="T4" s="64">
        <f t="shared" si="4"/>
      </c>
      <c r="U4" s="65">
        <f aca="true" t="shared" si="15" ref="U4:U67">IF(OR(T4="",T4&lt;3),"","確認")</f>
      </c>
      <c r="V4" s="188">
        <f t="shared" si="11"/>
      </c>
      <c r="W4" s="194"/>
      <c r="X4" s="433"/>
      <c r="Z4" s="61">
        <f>IF(S4="","",IF(COUNTIF($S$2:S4,S4)=1,"●",""))</f>
      </c>
      <c r="AA4" s="133">
        <f t="shared" si="12"/>
      </c>
    </row>
    <row r="5" spans="1:27" s="60" customFormat="1" ht="13.5">
      <c r="A5" s="60">
        <f t="shared" si="0"/>
        <v>264</v>
      </c>
      <c r="B5" s="60">
        <f t="shared" si="1"/>
        <v>208</v>
      </c>
      <c r="C5" s="61">
        <f t="shared" si="2"/>
      </c>
      <c r="D5" s="61">
        <f>IF(F5="","",IF(SUM($D$2:D4)=0,(郡市番号*1000)+1,MAX($D$2:D4)+1))</f>
      </c>
      <c r="E5" s="250">
        <f>IF('女子'!C18&lt;&gt;"",'女子'!C18,"")</f>
      </c>
      <c r="F5" s="61">
        <f>IF('女子'!D18&lt;&gt;"",'女子'!D18,"")</f>
      </c>
      <c r="G5" s="61">
        <f>IF('女子'!F18&lt;&gt;"",'女子'!F18,"")</f>
      </c>
      <c r="H5" s="61">
        <f t="shared" si="3"/>
      </c>
      <c r="I5" s="61">
        <f>IF('女子'!G18&lt;&gt;"",'女子'!G18,"")</f>
      </c>
      <c r="J5" s="61">
        <f t="shared" si="5"/>
      </c>
      <c r="K5" s="62">
        <f t="shared" si="6"/>
      </c>
      <c r="L5" s="107">
        <f>IF(F5="","",'女子'!$B$15)</f>
      </c>
      <c r="M5" s="63">
        <f t="shared" si="7"/>
      </c>
      <c r="N5" s="61">
        <f t="shared" si="8"/>
      </c>
      <c r="O5" s="237">
        <f>IF('女子'!H18&lt;&gt;"",'女子'!H18,"")</f>
      </c>
      <c r="P5" s="64">
        <f t="shared" si="9"/>
      </c>
      <c r="Q5" s="64">
        <f t="shared" si="13"/>
      </c>
      <c r="R5" s="64">
        <f t="shared" si="14"/>
      </c>
      <c r="S5" s="64">
        <f t="shared" si="10"/>
      </c>
      <c r="T5" s="64">
        <f t="shared" si="4"/>
      </c>
      <c r="U5" s="65">
        <f t="shared" si="15"/>
      </c>
      <c r="V5" s="188">
        <f t="shared" si="11"/>
      </c>
      <c r="W5" s="194"/>
      <c r="X5" s="433"/>
      <c r="Z5" s="61">
        <f>IF(S5="","",IF(COUNTIF($S$2:S5,S5)=1,"●",""))</f>
      </c>
      <c r="AA5" s="133">
        <f t="shared" si="12"/>
      </c>
    </row>
    <row r="6" spans="1:27" s="60" customFormat="1" ht="13.5">
      <c r="A6" s="60">
        <f t="shared" si="0"/>
        <v>264</v>
      </c>
      <c r="B6" s="60">
        <f t="shared" si="1"/>
        <v>208</v>
      </c>
      <c r="C6" s="61">
        <f t="shared" si="2"/>
      </c>
      <c r="D6" s="61">
        <f>IF(F6="","",IF(SUM($D$2:D5)=0,(郡市番号*1000)+1,MAX($D$2:D5)+1))</f>
      </c>
      <c r="E6" s="250">
        <f>IF('女子'!C19&lt;&gt;"",'女子'!C19,"")</f>
      </c>
      <c r="F6" s="61">
        <f>IF('女子'!D19&lt;&gt;"",'女子'!D19,"")</f>
      </c>
      <c r="G6" s="61">
        <f>IF('女子'!F19&lt;&gt;"",'女子'!F19,"")</f>
      </c>
      <c r="H6" s="61">
        <f t="shared" si="3"/>
      </c>
      <c r="I6" s="61">
        <f>IF('女子'!G19&lt;&gt;"",'女子'!G19,"")</f>
      </c>
      <c r="J6" s="61">
        <f t="shared" si="5"/>
      </c>
      <c r="K6" s="62">
        <f t="shared" si="6"/>
      </c>
      <c r="L6" s="107">
        <f>IF(F6="","",'女子'!$B$15)</f>
      </c>
      <c r="M6" s="63">
        <f t="shared" si="7"/>
      </c>
      <c r="N6" s="61">
        <f t="shared" si="8"/>
      </c>
      <c r="O6" s="237">
        <f>IF('女子'!H19&lt;&gt;"",'女子'!H19,"")</f>
      </c>
      <c r="P6" s="64">
        <f t="shared" si="9"/>
      </c>
      <c r="Q6" s="64">
        <f t="shared" si="13"/>
      </c>
      <c r="R6" s="64">
        <f t="shared" si="14"/>
      </c>
      <c r="S6" s="64">
        <f t="shared" si="10"/>
      </c>
      <c r="T6" s="64">
        <f t="shared" si="4"/>
      </c>
      <c r="U6" s="65">
        <f t="shared" si="15"/>
      </c>
      <c r="V6" s="188">
        <f t="shared" si="11"/>
      </c>
      <c r="W6" s="194"/>
      <c r="X6" s="433"/>
      <c r="Z6" s="61">
        <f>IF(S6="","",IF(COUNTIF($S$2:S6,S6)=1,"●",""))</f>
      </c>
      <c r="AA6" s="133">
        <f t="shared" si="12"/>
      </c>
    </row>
    <row r="7" spans="1:27" s="60" customFormat="1" ht="13.5">
      <c r="A7" s="60">
        <f t="shared" si="0"/>
        <v>264</v>
      </c>
      <c r="B7" s="60">
        <f t="shared" si="1"/>
        <v>208</v>
      </c>
      <c r="C7" s="61">
        <f t="shared" si="2"/>
      </c>
      <c r="D7" s="61">
        <f>IF(F7="","",IF(SUM($D$2:D6)=0,(郡市番号*1000)+1,MAX($D$2:D6)+1))</f>
      </c>
      <c r="E7" s="250">
        <f>IF('女子'!C20&lt;&gt;"",'女子'!C20,"")</f>
      </c>
      <c r="F7" s="61">
        <f>IF('女子'!D20&lt;&gt;"",'女子'!D20,"")</f>
      </c>
      <c r="G7" s="61">
        <f>IF('女子'!F20&lt;&gt;"",'女子'!F20,"")</f>
      </c>
      <c r="H7" s="61">
        <f t="shared" si="3"/>
      </c>
      <c r="I7" s="61">
        <f>IF('女子'!G20&lt;&gt;"",'女子'!G20,"")</f>
      </c>
      <c r="J7" s="61">
        <f t="shared" si="5"/>
      </c>
      <c r="K7" s="62">
        <f t="shared" si="6"/>
      </c>
      <c r="L7" s="107">
        <f>IF(F7="","",'女子'!$B$15)</f>
      </c>
      <c r="M7" s="63">
        <f t="shared" si="7"/>
      </c>
      <c r="N7" s="61">
        <f t="shared" si="8"/>
      </c>
      <c r="O7" s="237">
        <f>IF('女子'!H20&lt;&gt;"",'女子'!H20,"")</f>
      </c>
      <c r="P7" s="64">
        <f t="shared" si="9"/>
      </c>
      <c r="Q7" s="64">
        <f t="shared" si="13"/>
      </c>
      <c r="R7" s="64">
        <f t="shared" si="14"/>
      </c>
      <c r="S7" s="64">
        <f t="shared" si="10"/>
      </c>
      <c r="T7" s="64">
        <f t="shared" si="4"/>
      </c>
      <c r="U7" s="65">
        <f t="shared" si="15"/>
      </c>
      <c r="V7" s="188">
        <f t="shared" si="11"/>
      </c>
      <c r="W7" s="194"/>
      <c r="X7" s="433"/>
      <c r="Z7" s="61">
        <f>IF(S7="","",IF(COUNTIF($S$2:S7,S7)=1,"●",""))</f>
      </c>
      <c r="AA7" s="133">
        <f t="shared" si="12"/>
      </c>
    </row>
    <row r="8" spans="1:27" s="60" customFormat="1" ht="13.5">
      <c r="A8" s="60">
        <f t="shared" si="0"/>
        <v>264</v>
      </c>
      <c r="B8" s="60">
        <f t="shared" si="1"/>
        <v>208</v>
      </c>
      <c r="C8" s="61">
        <f t="shared" si="2"/>
      </c>
      <c r="D8" s="61">
        <f>IF(F8="","",IF(SUM($D$2:D7)=0,(郡市番号*1000)+1,MAX($D$2:D7)+1))</f>
      </c>
      <c r="E8" s="250">
        <f>IF('女子'!C21&lt;&gt;"",'女子'!C21,"")</f>
      </c>
      <c r="F8" s="61">
        <f>IF('女子'!D21&lt;&gt;"",'女子'!D21,"")</f>
      </c>
      <c r="G8" s="61">
        <f>IF('女子'!F21&lt;&gt;"",'女子'!F21,"")</f>
      </c>
      <c r="H8" s="61">
        <f t="shared" si="3"/>
      </c>
      <c r="I8" s="61">
        <f>IF('女子'!G21&lt;&gt;"",'女子'!G21,"")</f>
      </c>
      <c r="J8" s="61">
        <f t="shared" si="5"/>
      </c>
      <c r="K8" s="62">
        <f t="shared" si="6"/>
      </c>
      <c r="L8" s="107">
        <f>IF(F8="","",'女子'!$B$15)</f>
      </c>
      <c r="M8" s="63">
        <f t="shared" si="7"/>
      </c>
      <c r="N8" s="61">
        <f t="shared" si="8"/>
      </c>
      <c r="O8" s="237">
        <f>IF('女子'!H21&lt;&gt;"",'女子'!H21,"")</f>
      </c>
      <c r="P8" s="64">
        <f t="shared" si="9"/>
      </c>
      <c r="Q8" s="64">
        <f t="shared" si="13"/>
      </c>
      <c r="R8" s="64">
        <f t="shared" si="14"/>
      </c>
      <c r="S8" s="64">
        <f t="shared" si="10"/>
      </c>
      <c r="T8" s="64">
        <f t="shared" si="4"/>
      </c>
      <c r="U8" s="65">
        <f t="shared" si="15"/>
      </c>
      <c r="V8" s="188">
        <f t="shared" si="11"/>
      </c>
      <c r="W8" s="194"/>
      <c r="X8" s="433"/>
      <c r="Z8" s="61">
        <f>IF(S8="","",IF(COUNTIF($S$2:S8,S8)=1,"●",""))</f>
      </c>
      <c r="AA8" s="133">
        <f t="shared" si="12"/>
      </c>
    </row>
    <row r="9" spans="1:27" s="66" customFormat="1" ht="13.5">
      <c r="A9" s="66">
        <f t="shared" si="0"/>
        <v>264</v>
      </c>
      <c r="B9" s="66">
        <f t="shared" si="1"/>
        <v>208</v>
      </c>
      <c r="C9" s="67">
        <f t="shared" si="2"/>
      </c>
      <c r="D9" s="67">
        <f>IF(F9="","",IF(SUM($D$2:D8)=0,(郡市番号*1000)+1,MAX($D$2:D8)+1))</f>
      </c>
      <c r="E9" s="251">
        <f>IF('女子'!C22&lt;&gt;"",'女子'!C22,"")</f>
      </c>
      <c r="F9" s="67">
        <f>IF('女子'!D22&lt;&gt;"",'女子'!D22,"")</f>
      </c>
      <c r="G9" s="67">
        <f>IF('女子'!F22&lt;&gt;"",'女子'!F22,"")</f>
      </c>
      <c r="H9" s="67">
        <f t="shared" si="3"/>
      </c>
      <c r="I9" s="67">
        <f>IF('女子'!G22&lt;&gt;"",'女子'!G22,"")</f>
      </c>
      <c r="J9" s="67">
        <f t="shared" si="5"/>
      </c>
      <c r="K9" s="68">
        <f t="shared" si="6"/>
      </c>
      <c r="L9" s="108">
        <f>IF(F9="","",'女子'!$B$15)</f>
      </c>
      <c r="M9" s="69">
        <f t="shared" si="7"/>
      </c>
      <c r="N9" s="67">
        <f t="shared" si="8"/>
      </c>
      <c r="O9" s="238">
        <f>IF('女子'!H22&lt;&gt;"",'女子'!H22,"")</f>
      </c>
      <c r="P9" s="70">
        <f t="shared" si="9"/>
      </c>
      <c r="Q9" s="70">
        <f t="shared" si="13"/>
      </c>
      <c r="R9" s="70">
        <f t="shared" si="14"/>
      </c>
      <c r="S9" s="70">
        <f t="shared" si="10"/>
      </c>
      <c r="T9" s="70">
        <f t="shared" si="4"/>
      </c>
      <c r="U9" s="71">
        <f t="shared" si="15"/>
      </c>
      <c r="V9" s="192">
        <f t="shared" si="11"/>
      </c>
      <c r="W9" s="195"/>
      <c r="X9" s="439"/>
      <c r="Z9" s="67">
        <f>IF(S9="","",IF(COUNTIF($S$2:S9,S9)=1,"●",""))</f>
      </c>
      <c r="AA9" s="134">
        <f t="shared" si="12"/>
      </c>
    </row>
    <row r="10" spans="1:27" s="54" customFormat="1" ht="13.5">
      <c r="A10" s="54">
        <f t="shared" si="0"/>
        <v>264</v>
      </c>
      <c r="B10" s="54">
        <f t="shared" si="1"/>
        <v>208</v>
      </c>
      <c r="C10" s="55">
        <f t="shared" si="2"/>
      </c>
      <c r="D10" s="55">
        <f>IF(F10="","",IF(SUM($D$2:D9)=0,(郡市番号*1000)+1,MAX($D$2:D9)+1))</f>
      </c>
      <c r="E10" s="252">
        <f>IF('女子'!C23&lt;&gt;"",'女子'!C23,"")</f>
      </c>
      <c r="F10" s="55">
        <f>IF('女子'!D23&lt;&gt;"",'女子'!D23,"")</f>
      </c>
      <c r="G10" s="55">
        <f>IF('女子'!F23&lt;&gt;"",'女子'!F23,"")</f>
      </c>
      <c r="H10" s="55">
        <f t="shared" si="3"/>
      </c>
      <c r="I10" s="55">
        <f>IF('女子'!G23&lt;&gt;"",'女子'!G23,"")</f>
      </c>
      <c r="J10" s="55">
        <f t="shared" si="5"/>
      </c>
      <c r="K10" s="56">
        <f aca="true" t="shared" si="16" ref="K10:K17">IF(F10="","",2)</f>
      </c>
      <c r="L10" s="109">
        <f>IF(F10="","",'女子'!$B$23)</f>
      </c>
      <c r="M10" s="57">
        <f t="shared" si="7"/>
      </c>
      <c r="N10" s="55">
        <f t="shared" si="8"/>
      </c>
      <c r="O10" s="237">
        <f>IF('女子'!H23&lt;&gt;"",'女子'!H23,"")</f>
      </c>
      <c r="P10" s="58">
        <f t="shared" si="9"/>
      </c>
      <c r="Q10" s="58">
        <f t="shared" si="13"/>
      </c>
      <c r="R10" s="58">
        <f t="shared" si="14"/>
      </c>
      <c r="S10" s="58">
        <f t="shared" si="10"/>
      </c>
      <c r="T10" s="58">
        <f t="shared" si="4"/>
      </c>
      <c r="U10" s="59">
        <f t="shared" si="15"/>
      </c>
      <c r="V10" s="188">
        <f t="shared" si="11"/>
      </c>
      <c r="W10" s="194"/>
      <c r="X10" s="438" t="s">
        <v>52</v>
      </c>
      <c r="Z10" s="55">
        <f>IF(S10="","",IF(COUNTIF($S$2:S10,S10)=1,"●",""))</f>
      </c>
      <c r="AA10" s="135">
        <f t="shared" si="12"/>
      </c>
    </row>
    <row r="11" spans="1:27" s="60" customFormat="1" ht="13.5">
      <c r="A11" s="60">
        <f t="shared" si="0"/>
        <v>264</v>
      </c>
      <c r="B11" s="60">
        <f t="shared" si="1"/>
        <v>208</v>
      </c>
      <c r="C11" s="61">
        <f t="shared" si="2"/>
      </c>
      <c r="D11" s="61">
        <f>IF(F11="","",IF(SUM($D$2:D10)=0,(郡市番号*1000)+1,MAX($D$2:D10)+1))</f>
      </c>
      <c r="E11" s="250">
        <f>IF('女子'!C24&lt;&gt;"",'女子'!C24,"")</f>
      </c>
      <c r="F11" s="61">
        <f>IF('女子'!D24&lt;&gt;"",'女子'!D24,"")</f>
      </c>
      <c r="G11" s="61">
        <f>IF('女子'!F24&lt;&gt;"",'女子'!F24,"")</f>
      </c>
      <c r="H11" s="61">
        <f t="shared" si="3"/>
      </c>
      <c r="I11" s="61">
        <f>IF('女子'!G24&lt;&gt;"",'女子'!G24,"")</f>
      </c>
      <c r="J11" s="61">
        <f t="shared" si="5"/>
      </c>
      <c r="K11" s="62">
        <f t="shared" si="16"/>
      </c>
      <c r="L11" s="107">
        <f>IF(F11="","",'女子'!$B$23)</f>
      </c>
      <c r="M11" s="63">
        <f t="shared" si="7"/>
      </c>
      <c r="N11" s="61">
        <f t="shared" si="8"/>
      </c>
      <c r="O11" s="237">
        <f>IF('女子'!H24&lt;&gt;"",'女子'!H24,"")</f>
      </c>
      <c r="P11" s="64">
        <f t="shared" si="9"/>
      </c>
      <c r="Q11" s="64">
        <f t="shared" si="13"/>
      </c>
      <c r="R11" s="64">
        <f t="shared" si="14"/>
      </c>
      <c r="S11" s="64">
        <f t="shared" si="10"/>
      </c>
      <c r="T11" s="64">
        <f t="shared" si="4"/>
      </c>
      <c r="U11" s="65">
        <f t="shared" si="15"/>
      </c>
      <c r="V11" s="188">
        <f t="shared" si="11"/>
      </c>
      <c r="W11" s="194"/>
      <c r="X11" s="433"/>
      <c r="Z11" s="61">
        <f>IF(S11="","",IF(COUNTIF($S$2:S11,S11)=1,"●",""))</f>
      </c>
      <c r="AA11" s="133">
        <f t="shared" si="12"/>
      </c>
    </row>
    <row r="12" spans="1:27" s="60" customFormat="1" ht="13.5">
      <c r="A12" s="60">
        <f t="shared" si="0"/>
        <v>264</v>
      </c>
      <c r="B12" s="60">
        <f t="shared" si="1"/>
        <v>208</v>
      </c>
      <c r="C12" s="61">
        <f t="shared" si="2"/>
      </c>
      <c r="D12" s="61">
        <f>IF(F12="","",IF(SUM($D$2:D11)=0,(郡市番号*1000)+1,MAX($D$2:D11)+1))</f>
      </c>
      <c r="E12" s="250">
        <f>IF('女子'!C25&lt;&gt;"",'女子'!C25,"")</f>
      </c>
      <c r="F12" s="61">
        <f>IF('女子'!D25&lt;&gt;"",'女子'!D25,"")</f>
      </c>
      <c r="G12" s="61">
        <f>IF('女子'!F25&lt;&gt;"",'女子'!F25,"")</f>
      </c>
      <c r="H12" s="61">
        <f t="shared" si="3"/>
      </c>
      <c r="I12" s="61">
        <f>IF('女子'!G25&lt;&gt;"",'女子'!G25,"")</f>
      </c>
      <c r="J12" s="61">
        <f t="shared" si="5"/>
      </c>
      <c r="K12" s="62">
        <f t="shared" si="16"/>
      </c>
      <c r="L12" s="107">
        <f>IF(F12="","",'女子'!$B$23)</f>
      </c>
      <c r="M12" s="63">
        <f t="shared" si="7"/>
      </c>
      <c r="N12" s="61">
        <f t="shared" si="8"/>
      </c>
      <c r="O12" s="237">
        <f>IF('女子'!H25&lt;&gt;"",'女子'!H25,"")</f>
      </c>
      <c r="P12" s="64">
        <f t="shared" si="9"/>
      </c>
      <c r="Q12" s="64">
        <f t="shared" si="13"/>
      </c>
      <c r="R12" s="64">
        <f t="shared" si="14"/>
      </c>
      <c r="S12" s="64">
        <f t="shared" si="10"/>
      </c>
      <c r="T12" s="64">
        <f t="shared" si="4"/>
      </c>
      <c r="U12" s="65">
        <f t="shared" si="15"/>
      </c>
      <c r="V12" s="188">
        <f t="shared" si="11"/>
      </c>
      <c r="W12" s="194"/>
      <c r="X12" s="433"/>
      <c r="Z12" s="61">
        <f>IF(S12="","",IF(COUNTIF($S$2:S12,S12)=1,"●",""))</f>
      </c>
      <c r="AA12" s="133">
        <f t="shared" si="12"/>
      </c>
    </row>
    <row r="13" spans="1:27" s="60" customFormat="1" ht="13.5">
      <c r="A13" s="60">
        <f t="shared" si="0"/>
        <v>264</v>
      </c>
      <c r="B13" s="60">
        <f t="shared" si="1"/>
        <v>208</v>
      </c>
      <c r="C13" s="61">
        <f t="shared" si="2"/>
      </c>
      <c r="D13" s="61">
        <f>IF(F13="","",IF(SUM($D$2:D12)=0,(郡市番号*1000)+1,MAX($D$2:D12)+1))</f>
      </c>
      <c r="E13" s="250">
        <f>IF('女子'!C26&lt;&gt;"",'女子'!C26,"")</f>
      </c>
      <c r="F13" s="61">
        <f>IF('女子'!D26&lt;&gt;"",'女子'!D26,"")</f>
      </c>
      <c r="G13" s="61">
        <f>IF('女子'!F26&lt;&gt;"",'女子'!F26,"")</f>
      </c>
      <c r="H13" s="61">
        <f t="shared" si="3"/>
      </c>
      <c r="I13" s="61">
        <f>IF('女子'!G26&lt;&gt;"",'女子'!G26,"")</f>
      </c>
      <c r="J13" s="61">
        <f t="shared" si="5"/>
      </c>
      <c r="K13" s="62">
        <f t="shared" si="16"/>
      </c>
      <c r="L13" s="107">
        <f>IF(F13="","",'女子'!$B$23)</f>
      </c>
      <c r="M13" s="63">
        <f t="shared" si="7"/>
      </c>
      <c r="N13" s="61">
        <f t="shared" si="8"/>
      </c>
      <c r="O13" s="237">
        <f>IF('女子'!H26&lt;&gt;"",'女子'!H26,"")</f>
      </c>
      <c r="P13" s="64">
        <f t="shared" si="9"/>
      </c>
      <c r="Q13" s="64">
        <f t="shared" si="13"/>
      </c>
      <c r="R13" s="64">
        <f t="shared" si="14"/>
      </c>
      <c r="S13" s="64">
        <f t="shared" si="10"/>
      </c>
      <c r="T13" s="64">
        <f t="shared" si="4"/>
      </c>
      <c r="U13" s="65">
        <f t="shared" si="15"/>
      </c>
      <c r="V13" s="188">
        <f t="shared" si="11"/>
      </c>
      <c r="W13" s="194"/>
      <c r="X13" s="433"/>
      <c r="Z13" s="61">
        <f>IF(S13="","",IF(COUNTIF($S$2:S13,S13)=1,"●",""))</f>
      </c>
      <c r="AA13" s="133">
        <f t="shared" si="12"/>
      </c>
    </row>
    <row r="14" spans="1:27" s="60" customFormat="1" ht="13.5">
      <c r="A14" s="60">
        <f t="shared" si="0"/>
        <v>264</v>
      </c>
      <c r="B14" s="60">
        <f t="shared" si="1"/>
        <v>208</v>
      </c>
      <c r="C14" s="61">
        <f t="shared" si="2"/>
      </c>
      <c r="D14" s="61">
        <f>IF(F14="","",IF(SUM($D$2:D13)=0,(郡市番号*1000)+1,MAX($D$2:D13)+1))</f>
      </c>
      <c r="E14" s="250">
        <f>IF('女子'!C27&lt;&gt;"",'女子'!C27,"")</f>
      </c>
      <c r="F14" s="61">
        <f>IF('女子'!D27&lt;&gt;"",'女子'!D27,"")</f>
      </c>
      <c r="G14" s="61">
        <f>IF('女子'!F27&lt;&gt;"",'女子'!F27,"")</f>
      </c>
      <c r="H14" s="61">
        <f t="shared" si="3"/>
      </c>
      <c r="I14" s="61">
        <f>IF('女子'!G27&lt;&gt;"",'女子'!G27,"")</f>
      </c>
      <c r="J14" s="61">
        <f t="shared" si="5"/>
      </c>
      <c r="K14" s="62">
        <f t="shared" si="16"/>
      </c>
      <c r="L14" s="107">
        <f>IF(F14="","",'女子'!$B$23)</f>
      </c>
      <c r="M14" s="63">
        <f t="shared" si="7"/>
      </c>
      <c r="N14" s="61">
        <f t="shared" si="8"/>
      </c>
      <c r="O14" s="237">
        <f>IF('女子'!H27&lt;&gt;"",'女子'!H27,"")</f>
      </c>
      <c r="P14" s="64">
        <f t="shared" si="9"/>
      </c>
      <c r="Q14" s="64">
        <f t="shared" si="13"/>
      </c>
      <c r="R14" s="64">
        <f t="shared" si="14"/>
      </c>
      <c r="S14" s="64">
        <f t="shared" si="10"/>
      </c>
      <c r="T14" s="64">
        <f t="shared" si="4"/>
      </c>
      <c r="U14" s="65">
        <f t="shared" si="15"/>
      </c>
      <c r="V14" s="188">
        <f t="shared" si="11"/>
      </c>
      <c r="W14" s="194"/>
      <c r="X14" s="433"/>
      <c r="Z14" s="61">
        <f>IF(S14="","",IF(COUNTIF($S$2:S14,S14)=1,"●",""))</f>
      </c>
      <c r="AA14" s="133">
        <f t="shared" si="12"/>
      </c>
    </row>
    <row r="15" spans="1:27" s="60" customFormat="1" ht="13.5">
      <c r="A15" s="60">
        <f t="shared" si="0"/>
        <v>264</v>
      </c>
      <c r="B15" s="60">
        <f t="shared" si="1"/>
        <v>208</v>
      </c>
      <c r="C15" s="61">
        <f t="shared" si="2"/>
      </c>
      <c r="D15" s="61">
        <f>IF(F15="","",IF(SUM($D$2:D14)=0,(郡市番号*1000)+1,MAX($D$2:D14)+1))</f>
      </c>
      <c r="E15" s="250">
        <f>IF('女子'!C28&lt;&gt;"",'女子'!C28,"")</f>
      </c>
      <c r="F15" s="61">
        <f>IF('女子'!D28&lt;&gt;"",'女子'!D28,"")</f>
      </c>
      <c r="G15" s="61">
        <f>IF('女子'!F28&lt;&gt;"",'女子'!F28,"")</f>
      </c>
      <c r="H15" s="61">
        <f t="shared" si="3"/>
      </c>
      <c r="I15" s="61">
        <f>IF('女子'!G28&lt;&gt;"",'女子'!G28,"")</f>
      </c>
      <c r="J15" s="61">
        <f t="shared" si="5"/>
      </c>
      <c r="K15" s="62">
        <f t="shared" si="16"/>
      </c>
      <c r="L15" s="107">
        <f>IF(F15="","",'女子'!$B$23)</f>
      </c>
      <c r="M15" s="63">
        <f t="shared" si="7"/>
      </c>
      <c r="N15" s="61">
        <f t="shared" si="8"/>
      </c>
      <c r="O15" s="237">
        <f>IF('女子'!H28&lt;&gt;"",'女子'!H28,"")</f>
      </c>
      <c r="P15" s="64">
        <f t="shared" si="9"/>
      </c>
      <c r="Q15" s="64">
        <f t="shared" si="13"/>
      </c>
      <c r="R15" s="64">
        <f t="shared" si="14"/>
      </c>
      <c r="S15" s="64">
        <f t="shared" si="10"/>
      </c>
      <c r="T15" s="64">
        <f t="shared" si="4"/>
      </c>
      <c r="U15" s="65">
        <f t="shared" si="15"/>
      </c>
      <c r="V15" s="188">
        <f t="shared" si="11"/>
      </c>
      <c r="W15" s="194"/>
      <c r="X15" s="433"/>
      <c r="Z15" s="61">
        <f>IF(S15="","",IF(COUNTIF($S$2:S15,S15)=1,"●",""))</f>
      </c>
      <c r="AA15" s="133">
        <f t="shared" si="12"/>
      </c>
    </row>
    <row r="16" spans="1:27" s="60" customFormat="1" ht="13.5">
      <c r="A16" s="60">
        <f t="shared" si="0"/>
        <v>264</v>
      </c>
      <c r="B16" s="60">
        <f t="shared" si="1"/>
        <v>208</v>
      </c>
      <c r="C16" s="61">
        <f t="shared" si="2"/>
      </c>
      <c r="D16" s="61">
        <f>IF(F16="","",IF(SUM($D$2:D15)=0,(郡市番号*1000)+1,MAX($D$2:D15)+1))</f>
      </c>
      <c r="E16" s="250">
        <f>IF('女子'!C29&lt;&gt;"",'女子'!C29,"")</f>
      </c>
      <c r="F16" s="61">
        <f>IF('女子'!D29&lt;&gt;"",'女子'!D29,"")</f>
      </c>
      <c r="G16" s="61">
        <f>IF('女子'!F29&lt;&gt;"",'女子'!F29,"")</f>
      </c>
      <c r="H16" s="61">
        <f t="shared" si="3"/>
      </c>
      <c r="I16" s="61">
        <f>IF('女子'!G29&lt;&gt;"",'女子'!G29,"")</f>
      </c>
      <c r="J16" s="61">
        <f t="shared" si="5"/>
      </c>
      <c r="K16" s="62">
        <f t="shared" si="16"/>
      </c>
      <c r="L16" s="107">
        <f>IF(F16="","",'女子'!$B$23)</f>
      </c>
      <c r="M16" s="63">
        <f t="shared" si="7"/>
      </c>
      <c r="N16" s="61">
        <f t="shared" si="8"/>
      </c>
      <c r="O16" s="237">
        <f>IF('女子'!H29&lt;&gt;"",'女子'!H29,"")</f>
      </c>
      <c r="P16" s="64">
        <f t="shared" si="9"/>
      </c>
      <c r="Q16" s="64">
        <f t="shared" si="13"/>
      </c>
      <c r="R16" s="64">
        <f t="shared" si="14"/>
      </c>
      <c r="S16" s="64">
        <f t="shared" si="10"/>
      </c>
      <c r="T16" s="64">
        <f t="shared" si="4"/>
      </c>
      <c r="U16" s="65">
        <f t="shared" si="15"/>
      </c>
      <c r="V16" s="188">
        <f t="shared" si="11"/>
      </c>
      <c r="W16" s="194"/>
      <c r="X16" s="433"/>
      <c r="Z16" s="61">
        <f>IF(S16="","",IF(COUNTIF($S$2:S16,S16)=1,"●",""))</f>
      </c>
      <c r="AA16" s="133">
        <f t="shared" si="12"/>
      </c>
    </row>
    <row r="17" spans="1:27" s="66" customFormat="1" ht="13.5">
      <c r="A17" s="66">
        <f t="shared" si="0"/>
        <v>264</v>
      </c>
      <c r="B17" s="66">
        <f t="shared" si="1"/>
        <v>208</v>
      </c>
      <c r="C17" s="67">
        <f t="shared" si="2"/>
      </c>
      <c r="D17" s="67">
        <f>IF(F17="","",IF(SUM($D$2:D16)=0,(郡市番号*1000)+1,MAX($D$2:D16)+1))</f>
      </c>
      <c r="E17" s="251">
        <f>IF('女子'!C30&lt;&gt;"",'女子'!C30,"")</f>
      </c>
      <c r="F17" s="67">
        <f>IF('女子'!D30&lt;&gt;"",'女子'!D30,"")</f>
      </c>
      <c r="G17" s="67">
        <f>IF('女子'!F30&lt;&gt;"",'女子'!F30,"")</f>
      </c>
      <c r="H17" s="67">
        <f t="shared" si="3"/>
      </c>
      <c r="I17" s="67">
        <f>IF('女子'!G30&lt;&gt;"",'女子'!G30,"")</f>
      </c>
      <c r="J17" s="67">
        <f t="shared" si="5"/>
      </c>
      <c r="K17" s="68">
        <f t="shared" si="16"/>
      </c>
      <c r="L17" s="108">
        <f>IF(F17="","",'女子'!$B$23)</f>
      </c>
      <c r="M17" s="69">
        <f t="shared" si="7"/>
      </c>
      <c r="N17" s="67">
        <f t="shared" si="8"/>
      </c>
      <c r="O17" s="238">
        <f>IF('女子'!H30&lt;&gt;"",'女子'!H30,"")</f>
      </c>
      <c r="P17" s="70">
        <f t="shared" si="9"/>
      </c>
      <c r="Q17" s="70">
        <f t="shared" si="13"/>
      </c>
      <c r="R17" s="70">
        <f t="shared" si="14"/>
      </c>
      <c r="S17" s="70">
        <f t="shared" si="10"/>
      </c>
      <c r="T17" s="70">
        <f t="shared" si="4"/>
      </c>
      <c r="U17" s="71">
        <f t="shared" si="15"/>
      </c>
      <c r="V17" s="192">
        <f t="shared" si="11"/>
      </c>
      <c r="W17" s="195"/>
      <c r="X17" s="439"/>
      <c r="Z17" s="67">
        <f>IF(S17="","",IF(COUNTIF($S$2:S17,S17)=1,"●",""))</f>
      </c>
      <c r="AA17" s="134">
        <f t="shared" si="12"/>
      </c>
    </row>
    <row r="18" spans="1:27" s="54" customFormat="1" ht="13.5">
      <c r="A18" s="54">
        <f t="shared" si="0"/>
        <v>264</v>
      </c>
      <c r="B18" s="54">
        <f t="shared" si="1"/>
        <v>208</v>
      </c>
      <c r="C18" s="55">
        <f t="shared" si="2"/>
      </c>
      <c r="D18" s="55">
        <f>IF(F18="","",IF(SUM($D$2:D17)=0,(郡市番号*1000)+1,MAX($D$2:D17)+1))</f>
      </c>
      <c r="E18" s="252">
        <f>IF('女子'!C31&lt;&gt;"",'女子'!C31,"")</f>
      </c>
      <c r="F18" s="55">
        <f>IF('女子'!D31&lt;&gt;"",'女子'!D31,"")</f>
      </c>
      <c r="G18" s="55">
        <f>IF('女子'!F31&lt;&gt;"",'女子'!F31,"")</f>
      </c>
      <c r="H18" s="55">
        <f t="shared" si="3"/>
      </c>
      <c r="I18" s="55">
        <f>IF('女子'!G31&lt;&gt;"",'女子'!G31,"")</f>
      </c>
      <c r="J18" s="55">
        <f t="shared" si="5"/>
      </c>
      <c r="K18" s="56">
        <f aca="true" t="shared" si="17" ref="K18:K25">IF(F18="","",3)</f>
      </c>
      <c r="L18" s="109">
        <f>IF(F18="","",'女子'!$B$31)</f>
      </c>
      <c r="M18" s="57">
        <f t="shared" si="7"/>
      </c>
      <c r="N18" s="55">
        <f t="shared" si="8"/>
      </c>
      <c r="O18" s="237">
        <f>IF('女子'!H31&lt;&gt;"",'女子'!H31,"")</f>
      </c>
      <c r="P18" s="58">
        <f t="shared" si="9"/>
      </c>
      <c r="Q18" s="58">
        <f t="shared" si="13"/>
      </c>
      <c r="R18" s="58">
        <f t="shared" si="14"/>
      </c>
      <c r="S18" s="58">
        <f t="shared" si="10"/>
      </c>
      <c r="T18" s="58">
        <f t="shared" si="4"/>
      </c>
      <c r="U18" s="59">
        <f t="shared" si="15"/>
      </c>
      <c r="V18" s="188">
        <f t="shared" si="11"/>
      </c>
      <c r="W18" s="194"/>
      <c r="X18" s="438" t="s">
        <v>53</v>
      </c>
      <c r="Z18" s="55">
        <f>IF(S18="","",IF(COUNTIF($S$2:S18,S18)=1,"●",""))</f>
      </c>
      <c r="AA18" s="135">
        <f t="shared" si="12"/>
      </c>
    </row>
    <row r="19" spans="1:27" s="60" customFormat="1" ht="13.5">
      <c r="A19" s="60">
        <f t="shared" si="0"/>
        <v>264</v>
      </c>
      <c r="B19" s="60">
        <f t="shared" si="1"/>
        <v>208</v>
      </c>
      <c r="C19" s="61">
        <f t="shared" si="2"/>
      </c>
      <c r="D19" s="61">
        <f>IF(F19="","",IF(SUM($D$2:D18)=0,(郡市番号*1000)+1,MAX($D$2:D18)+1))</f>
      </c>
      <c r="E19" s="250">
        <f>IF('女子'!C32&lt;&gt;"",'女子'!C32,"")</f>
      </c>
      <c r="F19" s="61">
        <f>IF('女子'!D32&lt;&gt;"",'女子'!D32,"")</f>
      </c>
      <c r="G19" s="61">
        <f>IF('女子'!F32&lt;&gt;"",'女子'!F32,"")</f>
      </c>
      <c r="H19" s="61">
        <f t="shared" si="3"/>
      </c>
      <c r="I19" s="61">
        <f>IF('女子'!G32&lt;&gt;"",'女子'!G32,"")</f>
      </c>
      <c r="J19" s="61">
        <f t="shared" si="5"/>
      </c>
      <c r="K19" s="62">
        <f t="shared" si="17"/>
      </c>
      <c r="L19" s="107">
        <f>IF(F19="","",'女子'!$B$31)</f>
      </c>
      <c r="M19" s="63">
        <f t="shared" si="7"/>
      </c>
      <c r="N19" s="61">
        <f t="shared" si="8"/>
      </c>
      <c r="O19" s="237">
        <f>IF('女子'!H32&lt;&gt;"",'女子'!H32,"")</f>
      </c>
      <c r="P19" s="64">
        <f t="shared" si="9"/>
      </c>
      <c r="Q19" s="64">
        <f t="shared" si="13"/>
      </c>
      <c r="R19" s="64">
        <f t="shared" si="14"/>
      </c>
      <c r="S19" s="64">
        <f t="shared" si="10"/>
      </c>
      <c r="T19" s="64">
        <f t="shared" si="4"/>
      </c>
      <c r="U19" s="65">
        <f t="shared" si="15"/>
      </c>
      <c r="V19" s="188">
        <f t="shared" si="11"/>
      </c>
      <c r="W19" s="194"/>
      <c r="X19" s="433"/>
      <c r="Z19" s="61">
        <f>IF(S19="","",IF(COUNTIF($S$2:S19,S19)=1,"●",""))</f>
      </c>
      <c r="AA19" s="133">
        <f t="shared" si="12"/>
      </c>
    </row>
    <row r="20" spans="1:27" s="60" customFormat="1" ht="13.5">
      <c r="A20" s="60">
        <f t="shared" si="0"/>
        <v>264</v>
      </c>
      <c r="B20" s="60">
        <f t="shared" si="1"/>
        <v>208</v>
      </c>
      <c r="C20" s="61">
        <f t="shared" si="2"/>
      </c>
      <c r="D20" s="61">
        <f>IF(F20="","",IF(SUM($D$2:D19)=0,(郡市番号*1000)+1,MAX($D$2:D19)+1))</f>
      </c>
      <c r="E20" s="250">
        <f>IF('女子'!C33&lt;&gt;"",'女子'!C33,"")</f>
      </c>
      <c r="F20" s="61">
        <f>IF('女子'!D33&lt;&gt;"",'女子'!D33,"")</f>
      </c>
      <c r="G20" s="61">
        <f>IF('女子'!F33&lt;&gt;"",'女子'!F33,"")</f>
      </c>
      <c r="H20" s="61">
        <f t="shared" si="3"/>
      </c>
      <c r="I20" s="61">
        <f>IF('女子'!G33&lt;&gt;"",'女子'!G33,"")</f>
      </c>
      <c r="J20" s="61">
        <f t="shared" si="5"/>
      </c>
      <c r="K20" s="62">
        <f t="shared" si="17"/>
      </c>
      <c r="L20" s="107">
        <f>IF(F20="","",'女子'!$B$31)</f>
      </c>
      <c r="M20" s="63">
        <f t="shared" si="7"/>
      </c>
      <c r="N20" s="61">
        <f t="shared" si="8"/>
      </c>
      <c r="O20" s="237">
        <f>IF('女子'!H33&lt;&gt;"",'女子'!H33,"")</f>
      </c>
      <c r="P20" s="64">
        <f t="shared" si="9"/>
      </c>
      <c r="Q20" s="64">
        <f t="shared" si="13"/>
      </c>
      <c r="R20" s="64">
        <f t="shared" si="14"/>
      </c>
      <c r="S20" s="64">
        <f t="shared" si="10"/>
      </c>
      <c r="T20" s="64">
        <f t="shared" si="4"/>
      </c>
      <c r="U20" s="65">
        <f t="shared" si="15"/>
      </c>
      <c r="V20" s="188">
        <f t="shared" si="11"/>
      </c>
      <c r="W20" s="194"/>
      <c r="X20" s="433"/>
      <c r="Z20" s="61">
        <f>IF(S20="","",IF(COUNTIF($S$2:S20,S20)=1,"●",""))</f>
      </c>
      <c r="AA20" s="133">
        <f t="shared" si="12"/>
      </c>
    </row>
    <row r="21" spans="1:27" s="60" customFormat="1" ht="13.5">
      <c r="A21" s="60">
        <f t="shared" si="0"/>
        <v>264</v>
      </c>
      <c r="B21" s="60">
        <f t="shared" si="1"/>
        <v>208</v>
      </c>
      <c r="C21" s="61">
        <f t="shared" si="2"/>
      </c>
      <c r="D21" s="61">
        <f>IF(F21="","",IF(SUM($D$2:D20)=0,(郡市番号*1000)+1,MAX($D$2:D20)+1))</f>
      </c>
      <c r="E21" s="250">
        <f>IF('女子'!C34&lt;&gt;"",'女子'!C34,"")</f>
      </c>
      <c r="F21" s="61">
        <f>IF('女子'!D34&lt;&gt;"",'女子'!D34,"")</f>
      </c>
      <c r="G21" s="61">
        <f>IF('女子'!F34&lt;&gt;"",'女子'!F34,"")</f>
      </c>
      <c r="H21" s="61">
        <f t="shared" si="3"/>
      </c>
      <c r="I21" s="61">
        <f>IF('女子'!G34&lt;&gt;"",'女子'!G34,"")</f>
      </c>
      <c r="J21" s="61">
        <f t="shared" si="5"/>
      </c>
      <c r="K21" s="62">
        <f t="shared" si="17"/>
      </c>
      <c r="L21" s="107">
        <f>IF(F21="","",'女子'!$B$31)</f>
      </c>
      <c r="M21" s="63">
        <f t="shared" si="7"/>
      </c>
      <c r="N21" s="61">
        <f t="shared" si="8"/>
      </c>
      <c r="O21" s="237">
        <f>IF('女子'!H34&lt;&gt;"",'女子'!H34,"")</f>
      </c>
      <c r="P21" s="64">
        <f t="shared" si="9"/>
      </c>
      <c r="Q21" s="64">
        <f t="shared" si="13"/>
      </c>
      <c r="R21" s="64">
        <f t="shared" si="14"/>
      </c>
      <c r="S21" s="64">
        <f t="shared" si="10"/>
      </c>
      <c r="T21" s="64">
        <f t="shared" si="4"/>
      </c>
      <c r="U21" s="65">
        <f t="shared" si="15"/>
      </c>
      <c r="V21" s="188">
        <f t="shared" si="11"/>
      </c>
      <c r="W21" s="194"/>
      <c r="X21" s="433"/>
      <c r="Z21" s="61">
        <f>IF(S21="","",IF(COUNTIF($S$2:S21,S21)=1,"●",""))</f>
      </c>
      <c r="AA21" s="133">
        <f t="shared" si="12"/>
      </c>
    </row>
    <row r="22" spans="1:27" s="60" customFormat="1" ht="13.5">
      <c r="A22" s="60">
        <f t="shared" si="0"/>
        <v>264</v>
      </c>
      <c r="B22" s="60">
        <f t="shared" si="1"/>
        <v>208</v>
      </c>
      <c r="C22" s="61">
        <f t="shared" si="2"/>
      </c>
      <c r="D22" s="61">
        <f>IF(F22="","",IF(SUM($D$2:D21)=0,(郡市番号*1000)+1,MAX($D$2:D21)+1))</f>
      </c>
      <c r="E22" s="250">
        <f>IF('女子'!C35&lt;&gt;"",'女子'!C35,"")</f>
      </c>
      <c r="F22" s="61">
        <f>IF('女子'!D35&lt;&gt;"",'女子'!D35,"")</f>
      </c>
      <c r="G22" s="61">
        <f>IF('女子'!F35&lt;&gt;"",'女子'!F35,"")</f>
      </c>
      <c r="H22" s="61">
        <f t="shared" si="3"/>
      </c>
      <c r="I22" s="61">
        <f>IF('女子'!G35&lt;&gt;"",'女子'!G35,"")</f>
      </c>
      <c r="J22" s="61">
        <f t="shared" si="5"/>
      </c>
      <c r="K22" s="62">
        <f t="shared" si="17"/>
      </c>
      <c r="L22" s="107">
        <f>IF(F22="","",'女子'!$B$31)</f>
      </c>
      <c r="M22" s="63">
        <f t="shared" si="7"/>
      </c>
      <c r="N22" s="61">
        <f t="shared" si="8"/>
      </c>
      <c r="O22" s="237">
        <f>IF('女子'!H35&lt;&gt;"",'女子'!H35,"")</f>
      </c>
      <c r="P22" s="64">
        <f t="shared" si="9"/>
      </c>
      <c r="Q22" s="64">
        <f t="shared" si="13"/>
      </c>
      <c r="R22" s="64">
        <f t="shared" si="14"/>
      </c>
      <c r="S22" s="64">
        <f t="shared" si="10"/>
      </c>
      <c r="T22" s="64">
        <f t="shared" si="4"/>
      </c>
      <c r="U22" s="65">
        <f t="shared" si="15"/>
      </c>
      <c r="V22" s="188">
        <f t="shared" si="11"/>
      </c>
      <c r="W22" s="194"/>
      <c r="X22" s="433"/>
      <c r="Z22" s="61">
        <f>IF(S22="","",IF(COUNTIF($S$2:S22,S22)=1,"●",""))</f>
      </c>
      <c r="AA22" s="133">
        <f t="shared" si="12"/>
      </c>
    </row>
    <row r="23" spans="1:27" s="60" customFormat="1" ht="13.5">
      <c r="A23" s="60">
        <f t="shared" si="0"/>
        <v>264</v>
      </c>
      <c r="B23" s="60">
        <f t="shared" si="1"/>
        <v>208</v>
      </c>
      <c r="C23" s="61">
        <f t="shared" si="2"/>
      </c>
      <c r="D23" s="61">
        <f>IF(F23="","",IF(SUM($D$2:D22)=0,(郡市番号*1000)+1,MAX($D$2:D22)+1))</f>
      </c>
      <c r="E23" s="250">
        <f>IF('女子'!C36&lt;&gt;"",'女子'!C36,"")</f>
      </c>
      <c r="F23" s="61">
        <f>IF('女子'!D36&lt;&gt;"",'女子'!D36,"")</f>
      </c>
      <c r="G23" s="61">
        <f>IF('女子'!F36&lt;&gt;"",'女子'!F36,"")</f>
      </c>
      <c r="H23" s="61">
        <f t="shared" si="3"/>
      </c>
      <c r="I23" s="61">
        <f>IF('女子'!G36&lt;&gt;"",'女子'!G36,"")</f>
      </c>
      <c r="J23" s="61">
        <f t="shared" si="5"/>
      </c>
      <c r="K23" s="62">
        <f t="shared" si="17"/>
      </c>
      <c r="L23" s="107">
        <f>IF(F23="","",'女子'!$B$31)</f>
      </c>
      <c r="M23" s="63">
        <f t="shared" si="7"/>
      </c>
      <c r="N23" s="61">
        <f t="shared" si="8"/>
      </c>
      <c r="O23" s="237">
        <f>IF('女子'!H36&lt;&gt;"",'女子'!H36,"")</f>
      </c>
      <c r="P23" s="64">
        <f t="shared" si="9"/>
      </c>
      <c r="Q23" s="64">
        <f t="shared" si="13"/>
      </c>
      <c r="R23" s="64">
        <f t="shared" si="14"/>
      </c>
      <c r="S23" s="64">
        <f t="shared" si="10"/>
      </c>
      <c r="T23" s="64">
        <f t="shared" si="4"/>
      </c>
      <c r="U23" s="65">
        <f t="shared" si="15"/>
      </c>
      <c r="V23" s="188">
        <f t="shared" si="11"/>
      </c>
      <c r="W23" s="194"/>
      <c r="X23" s="433"/>
      <c r="Z23" s="61">
        <f>IF(S23="","",IF(COUNTIF($S$2:S23,S23)=1,"●",""))</f>
      </c>
      <c r="AA23" s="133">
        <f t="shared" si="12"/>
      </c>
    </row>
    <row r="24" spans="1:27" s="60" customFormat="1" ht="13.5">
      <c r="A24" s="60">
        <f t="shared" si="0"/>
        <v>264</v>
      </c>
      <c r="B24" s="60">
        <f t="shared" si="1"/>
        <v>208</v>
      </c>
      <c r="C24" s="61">
        <f t="shared" si="2"/>
      </c>
      <c r="D24" s="61">
        <f>IF(F24="","",IF(SUM($D$2:D23)=0,(郡市番号*1000)+1,MAX($D$2:D23)+1))</f>
      </c>
      <c r="E24" s="250">
        <f>IF('女子'!C37&lt;&gt;"",'女子'!C37,"")</f>
      </c>
      <c r="F24" s="61">
        <f>IF('女子'!D37&lt;&gt;"",'女子'!D37,"")</f>
      </c>
      <c r="G24" s="61">
        <f>IF('女子'!F37&lt;&gt;"",'女子'!F37,"")</f>
      </c>
      <c r="H24" s="61">
        <f t="shared" si="3"/>
      </c>
      <c r="I24" s="61">
        <f>IF('女子'!G37&lt;&gt;"",'女子'!G37,"")</f>
      </c>
      <c r="J24" s="61">
        <f t="shared" si="5"/>
      </c>
      <c r="K24" s="62">
        <f t="shared" si="17"/>
      </c>
      <c r="L24" s="107">
        <f>IF(F24="","",'女子'!$B$31)</f>
      </c>
      <c r="M24" s="63">
        <f t="shared" si="7"/>
      </c>
      <c r="N24" s="61">
        <f t="shared" si="8"/>
      </c>
      <c r="O24" s="237">
        <f>IF('女子'!H37&lt;&gt;"",'女子'!H37,"")</f>
      </c>
      <c r="P24" s="64">
        <f t="shared" si="9"/>
      </c>
      <c r="Q24" s="64">
        <f t="shared" si="13"/>
      </c>
      <c r="R24" s="64">
        <f t="shared" si="14"/>
      </c>
      <c r="S24" s="64">
        <f t="shared" si="10"/>
      </c>
      <c r="T24" s="64">
        <f t="shared" si="4"/>
      </c>
      <c r="U24" s="65">
        <f t="shared" si="15"/>
      </c>
      <c r="V24" s="188">
        <f t="shared" si="11"/>
      </c>
      <c r="W24" s="194"/>
      <c r="X24" s="433"/>
      <c r="Z24" s="61">
        <f>IF(S24="","",IF(COUNTIF($S$2:S24,S24)=1,"●",""))</f>
      </c>
      <c r="AA24" s="133">
        <f t="shared" si="12"/>
      </c>
    </row>
    <row r="25" spans="1:27" s="66" customFormat="1" ht="13.5">
      <c r="A25" s="66">
        <f t="shared" si="0"/>
        <v>264</v>
      </c>
      <c r="B25" s="66">
        <f t="shared" si="1"/>
        <v>208</v>
      </c>
      <c r="C25" s="67">
        <f t="shared" si="2"/>
      </c>
      <c r="D25" s="67">
        <f>IF(F25="","",IF(SUM($D$2:D24)=0,(郡市番号*1000)+1,MAX($D$2:D24)+1))</f>
      </c>
      <c r="E25" s="251">
        <f>IF('女子'!C38&lt;&gt;"",'女子'!C38,"")</f>
      </c>
      <c r="F25" s="67">
        <f>IF('女子'!D38&lt;&gt;"",'女子'!D38,"")</f>
      </c>
      <c r="G25" s="67">
        <f>IF('女子'!F38&lt;&gt;"",'女子'!F38,"")</f>
      </c>
      <c r="H25" s="67">
        <f t="shared" si="3"/>
      </c>
      <c r="I25" s="67">
        <f>IF('女子'!G38&lt;&gt;"",'女子'!G38,"")</f>
      </c>
      <c r="J25" s="67">
        <f t="shared" si="5"/>
      </c>
      <c r="K25" s="68">
        <f t="shared" si="17"/>
      </c>
      <c r="L25" s="108">
        <f>IF(F25="","",'女子'!$B$31)</f>
      </c>
      <c r="M25" s="69">
        <f t="shared" si="7"/>
      </c>
      <c r="N25" s="67">
        <f t="shared" si="8"/>
      </c>
      <c r="O25" s="238">
        <f>IF('女子'!H38&lt;&gt;"",'女子'!H38,"")</f>
      </c>
      <c r="P25" s="70">
        <f t="shared" si="9"/>
      </c>
      <c r="Q25" s="70">
        <f t="shared" si="13"/>
      </c>
      <c r="R25" s="70">
        <f t="shared" si="14"/>
      </c>
      <c r="S25" s="70">
        <f t="shared" si="10"/>
      </c>
      <c r="T25" s="70">
        <f t="shared" si="4"/>
      </c>
      <c r="U25" s="71">
        <f t="shared" si="15"/>
      </c>
      <c r="V25" s="192">
        <f t="shared" si="11"/>
      </c>
      <c r="W25" s="195"/>
      <c r="X25" s="439"/>
      <c r="Z25" s="67">
        <f>IF(S25="","",IF(COUNTIF($S$2:S25,S25)=1,"●",""))</f>
      </c>
      <c r="AA25" s="134">
        <f t="shared" si="12"/>
      </c>
    </row>
    <row r="26" spans="1:27" s="54" customFormat="1" ht="13.5">
      <c r="A26" s="54">
        <f t="shared" si="0"/>
        <v>264</v>
      </c>
      <c r="B26" s="54">
        <f t="shared" si="1"/>
        <v>208</v>
      </c>
      <c r="C26" s="55">
        <f t="shared" si="2"/>
      </c>
      <c r="D26" s="55">
        <f>IF(F26="","",IF(SUM($D$2:D25)=0,(郡市番号*1000)+1,MAX($D$2:D25)+1))</f>
      </c>
      <c r="E26" s="252">
        <f>IF('女子'!C39&lt;&gt;"",'女子'!C39,"")</f>
      </c>
      <c r="F26" s="55">
        <f>IF('女子'!D39&lt;&gt;"",'女子'!D39,"")</f>
      </c>
      <c r="G26" s="55">
        <f>IF('女子'!F39&lt;&gt;"",'女子'!F39,"")</f>
      </c>
      <c r="H26" s="55">
        <f t="shared" si="3"/>
      </c>
      <c r="I26" s="55">
        <f>IF('女子'!G39&lt;&gt;"",'女子'!G39,"")</f>
      </c>
      <c r="J26" s="55">
        <f t="shared" si="5"/>
      </c>
      <c r="K26" s="56">
        <f aca="true" t="shared" si="18" ref="K26:K33">IF(F26="","",4)</f>
      </c>
      <c r="L26" s="109">
        <f>IF(F26="","",'女子'!$B$39)</f>
      </c>
      <c r="M26" s="57">
        <f t="shared" si="7"/>
      </c>
      <c r="N26" s="55">
        <f t="shared" si="8"/>
      </c>
      <c r="O26" s="237">
        <f>IF('女子'!H39&lt;&gt;"",'女子'!H39,"")</f>
      </c>
      <c r="P26" s="58">
        <f t="shared" si="9"/>
      </c>
      <c r="Q26" s="58">
        <f t="shared" si="13"/>
      </c>
      <c r="R26" s="58">
        <f t="shared" si="14"/>
      </c>
      <c r="S26" s="58">
        <f t="shared" si="10"/>
      </c>
      <c r="T26" s="58">
        <f t="shared" si="4"/>
      </c>
      <c r="U26" s="59">
        <f t="shared" si="15"/>
      </c>
      <c r="V26" s="188">
        <f t="shared" si="11"/>
      </c>
      <c r="W26" s="194"/>
      <c r="X26" s="438" t="s">
        <v>54</v>
      </c>
      <c r="Z26" s="55">
        <f>IF(S26="","",IF(COUNTIF($S$2:S26,S26)=1,"●",""))</f>
      </c>
      <c r="AA26" s="135">
        <f t="shared" si="12"/>
      </c>
    </row>
    <row r="27" spans="1:27" s="60" customFormat="1" ht="13.5">
      <c r="A27" s="60">
        <f t="shared" si="0"/>
        <v>264</v>
      </c>
      <c r="B27" s="60">
        <f t="shared" si="1"/>
        <v>208</v>
      </c>
      <c r="C27" s="61">
        <f t="shared" si="2"/>
      </c>
      <c r="D27" s="61">
        <f>IF(F27="","",IF(SUM($D$2:D26)=0,(郡市番号*1000)+1,MAX($D$2:D26)+1))</f>
      </c>
      <c r="E27" s="250">
        <f>IF('女子'!C40&lt;&gt;"",'女子'!C40,"")</f>
      </c>
      <c r="F27" s="61">
        <f>IF('女子'!D40&lt;&gt;"",'女子'!D40,"")</f>
      </c>
      <c r="G27" s="61">
        <f>IF('女子'!F40&lt;&gt;"",'女子'!F40,"")</f>
      </c>
      <c r="H27" s="61">
        <f t="shared" si="3"/>
      </c>
      <c r="I27" s="61">
        <f>IF('女子'!G40&lt;&gt;"",'女子'!G40,"")</f>
      </c>
      <c r="J27" s="61">
        <f t="shared" si="5"/>
      </c>
      <c r="K27" s="62">
        <f t="shared" si="18"/>
      </c>
      <c r="L27" s="107">
        <f>IF(F27="","",'女子'!$B$39)</f>
      </c>
      <c r="M27" s="63">
        <f t="shared" si="7"/>
      </c>
      <c r="N27" s="61">
        <f t="shared" si="8"/>
      </c>
      <c r="O27" s="237">
        <f>IF('女子'!H40&lt;&gt;"",'女子'!H40,"")</f>
      </c>
      <c r="P27" s="64">
        <f t="shared" si="9"/>
      </c>
      <c r="Q27" s="64">
        <f t="shared" si="13"/>
      </c>
      <c r="R27" s="64">
        <f t="shared" si="14"/>
      </c>
      <c r="S27" s="64">
        <f t="shared" si="10"/>
      </c>
      <c r="T27" s="64">
        <f t="shared" si="4"/>
      </c>
      <c r="U27" s="65">
        <f t="shared" si="15"/>
      </c>
      <c r="V27" s="188">
        <f t="shared" si="11"/>
      </c>
      <c r="W27" s="194"/>
      <c r="X27" s="433"/>
      <c r="Z27" s="61">
        <f>IF(S27="","",IF(COUNTIF($S$2:S27,S27)=1,"●",""))</f>
      </c>
      <c r="AA27" s="133">
        <f t="shared" si="12"/>
      </c>
    </row>
    <row r="28" spans="1:27" s="60" customFormat="1" ht="13.5">
      <c r="A28" s="60">
        <f t="shared" si="0"/>
        <v>264</v>
      </c>
      <c r="B28" s="60">
        <f t="shared" si="1"/>
        <v>208</v>
      </c>
      <c r="C28" s="61">
        <f t="shared" si="2"/>
      </c>
      <c r="D28" s="61">
        <f>IF(F28="","",IF(SUM($D$2:D27)=0,(郡市番号*1000)+1,MAX($D$2:D27)+1))</f>
      </c>
      <c r="E28" s="250">
        <f>IF('女子'!C41&lt;&gt;"",'女子'!C41,"")</f>
      </c>
      <c r="F28" s="61">
        <f>IF('女子'!D41&lt;&gt;"",'女子'!D41,"")</f>
      </c>
      <c r="G28" s="61">
        <f>IF('女子'!F41&lt;&gt;"",'女子'!F41,"")</f>
      </c>
      <c r="H28" s="61">
        <f t="shared" si="3"/>
      </c>
      <c r="I28" s="61">
        <f>IF('女子'!G41&lt;&gt;"",'女子'!G41,"")</f>
      </c>
      <c r="J28" s="61">
        <f t="shared" si="5"/>
      </c>
      <c r="K28" s="62">
        <f t="shared" si="18"/>
      </c>
      <c r="L28" s="107">
        <f>IF(F28="","",'女子'!$B$39)</f>
      </c>
      <c r="M28" s="63">
        <f t="shared" si="7"/>
      </c>
      <c r="N28" s="61">
        <f t="shared" si="8"/>
      </c>
      <c r="O28" s="237">
        <f>IF('女子'!H41&lt;&gt;"",'女子'!H41,"")</f>
      </c>
      <c r="P28" s="64">
        <f t="shared" si="9"/>
      </c>
      <c r="Q28" s="64">
        <f t="shared" si="13"/>
      </c>
      <c r="R28" s="64">
        <f t="shared" si="14"/>
      </c>
      <c r="S28" s="64">
        <f t="shared" si="10"/>
      </c>
      <c r="T28" s="64">
        <f t="shared" si="4"/>
      </c>
      <c r="U28" s="65">
        <f t="shared" si="15"/>
      </c>
      <c r="V28" s="188">
        <f t="shared" si="11"/>
      </c>
      <c r="W28" s="194"/>
      <c r="X28" s="433"/>
      <c r="Z28" s="61">
        <f>IF(S28="","",IF(COUNTIF($S$2:S28,S28)=1,"●",""))</f>
      </c>
      <c r="AA28" s="133">
        <f t="shared" si="12"/>
      </c>
    </row>
    <row r="29" spans="1:27" s="60" customFormat="1" ht="13.5">
      <c r="A29" s="60">
        <f t="shared" si="0"/>
        <v>264</v>
      </c>
      <c r="B29" s="60">
        <f t="shared" si="1"/>
        <v>208</v>
      </c>
      <c r="C29" s="61">
        <f t="shared" si="2"/>
      </c>
      <c r="D29" s="61">
        <f>IF(F29="","",IF(SUM($D$2:D28)=0,(郡市番号*1000)+1,MAX($D$2:D28)+1))</f>
      </c>
      <c r="E29" s="250">
        <f>IF('女子'!C42&lt;&gt;"",'女子'!C42,"")</f>
      </c>
      <c r="F29" s="61">
        <f>IF('女子'!D42&lt;&gt;"",'女子'!D42,"")</f>
      </c>
      <c r="G29" s="61">
        <f>IF('女子'!F42&lt;&gt;"",'女子'!F42,"")</f>
      </c>
      <c r="H29" s="61">
        <f t="shared" si="3"/>
      </c>
      <c r="I29" s="61">
        <f>IF('女子'!G42&lt;&gt;"",'女子'!G42,"")</f>
      </c>
      <c r="J29" s="61">
        <f t="shared" si="5"/>
      </c>
      <c r="K29" s="62">
        <f t="shared" si="18"/>
      </c>
      <c r="L29" s="107">
        <f>IF(F29="","",'女子'!$B$39)</f>
      </c>
      <c r="M29" s="63">
        <f t="shared" si="7"/>
      </c>
      <c r="N29" s="61">
        <f t="shared" si="8"/>
      </c>
      <c r="O29" s="237">
        <f>IF('女子'!H42&lt;&gt;"",'女子'!H42,"")</f>
      </c>
      <c r="P29" s="64">
        <f t="shared" si="9"/>
      </c>
      <c r="Q29" s="64">
        <f t="shared" si="13"/>
      </c>
      <c r="R29" s="64">
        <f t="shared" si="14"/>
      </c>
      <c r="S29" s="64">
        <f t="shared" si="10"/>
      </c>
      <c r="T29" s="64">
        <f t="shared" si="4"/>
      </c>
      <c r="U29" s="65">
        <f t="shared" si="15"/>
      </c>
      <c r="V29" s="188">
        <f t="shared" si="11"/>
      </c>
      <c r="W29" s="194"/>
      <c r="X29" s="433"/>
      <c r="Z29" s="61">
        <f>IF(S29="","",IF(COUNTIF($S$2:S29,S29)=1,"●",""))</f>
      </c>
      <c r="AA29" s="133">
        <f t="shared" si="12"/>
      </c>
    </row>
    <row r="30" spans="1:27" s="60" customFormat="1" ht="13.5">
      <c r="A30" s="60">
        <f t="shared" si="0"/>
        <v>264</v>
      </c>
      <c r="B30" s="60">
        <f t="shared" si="1"/>
        <v>208</v>
      </c>
      <c r="C30" s="61">
        <f t="shared" si="2"/>
      </c>
      <c r="D30" s="61">
        <f>IF(F30="","",IF(SUM($D$2:D29)=0,(郡市番号*1000)+1,MAX($D$2:D29)+1))</f>
      </c>
      <c r="E30" s="250">
        <f>IF('女子'!C43&lt;&gt;"",'女子'!C43,"")</f>
      </c>
      <c r="F30" s="61">
        <f>IF('女子'!D43&lt;&gt;"",'女子'!D43,"")</f>
      </c>
      <c r="G30" s="61">
        <f>IF('女子'!F43&lt;&gt;"",'女子'!F43,"")</f>
      </c>
      <c r="H30" s="61">
        <f t="shared" si="3"/>
      </c>
      <c r="I30" s="61">
        <f>IF('女子'!G43&lt;&gt;"",'女子'!G43,"")</f>
      </c>
      <c r="J30" s="61">
        <f t="shared" si="5"/>
      </c>
      <c r="K30" s="62">
        <f t="shared" si="18"/>
      </c>
      <c r="L30" s="107">
        <f>IF(F30="","",'女子'!$B$39)</f>
      </c>
      <c r="M30" s="63">
        <f t="shared" si="7"/>
      </c>
      <c r="N30" s="61">
        <f t="shared" si="8"/>
      </c>
      <c r="O30" s="237">
        <f>IF('女子'!H43&lt;&gt;"",'女子'!H43,"")</f>
      </c>
      <c r="P30" s="64">
        <f t="shared" si="9"/>
      </c>
      <c r="Q30" s="64">
        <f t="shared" si="13"/>
      </c>
      <c r="R30" s="64">
        <f t="shared" si="14"/>
      </c>
      <c r="S30" s="64">
        <f t="shared" si="10"/>
      </c>
      <c r="T30" s="64">
        <f t="shared" si="4"/>
      </c>
      <c r="U30" s="65">
        <f t="shared" si="15"/>
      </c>
      <c r="V30" s="188">
        <f t="shared" si="11"/>
      </c>
      <c r="W30" s="194"/>
      <c r="X30" s="433"/>
      <c r="Z30" s="61">
        <f>IF(S30="","",IF(COUNTIF($S$2:S30,S30)=1,"●",""))</f>
      </c>
      <c r="AA30" s="133">
        <f t="shared" si="12"/>
      </c>
    </row>
    <row r="31" spans="1:27" s="60" customFormat="1" ht="13.5">
      <c r="A31" s="60">
        <f t="shared" si="0"/>
        <v>264</v>
      </c>
      <c r="B31" s="60">
        <f t="shared" si="1"/>
        <v>208</v>
      </c>
      <c r="C31" s="61">
        <f t="shared" si="2"/>
      </c>
      <c r="D31" s="61">
        <f>IF(F31="","",IF(SUM($D$2:D30)=0,(郡市番号*1000)+1,MAX($D$2:D30)+1))</f>
      </c>
      <c r="E31" s="250">
        <f>IF('女子'!C44&lt;&gt;"",'女子'!C44,"")</f>
      </c>
      <c r="F31" s="61">
        <f>IF('女子'!D44&lt;&gt;"",'女子'!D44,"")</f>
      </c>
      <c r="G31" s="61">
        <f>IF('女子'!F44&lt;&gt;"",'女子'!F44,"")</f>
      </c>
      <c r="H31" s="61">
        <f t="shared" si="3"/>
      </c>
      <c r="I31" s="61">
        <f>IF('女子'!G44&lt;&gt;"",'女子'!G44,"")</f>
      </c>
      <c r="J31" s="61">
        <f t="shared" si="5"/>
      </c>
      <c r="K31" s="62">
        <f t="shared" si="18"/>
      </c>
      <c r="L31" s="107">
        <f>IF(F31="","",'女子'!$B$39)</f>
      </c>
      <c r="M31" s="63">
        <f t="shared" si="7"/>
      </c>
      <c r="N31" s="61">
        <f t="shared" si="8"/>
      </c>
      <c r="O31" s="237">
        <f>IF('女子'!H44&lt;&gt;"",'女子'!H44,"")</f>
      </c>
      <c r="P31" s="64">
        <f t="shared" si="9"/>
      </c>
      <c r="Q31" s="64">
        <f t="shared" si="13"/>
      </c>
      <c r="R31" s="64">
        <f t="shared" si="14"/>
      </c>
      <c r="S31" s="64">
        <f t="shared" si="10"/>
      </c>
      <c r="T31" s="64">
        <f t="shared" si="4"/>
      </c>
      <c r="U31" s="65">
        <f t="shared" si="15"/>
      </c>
      <c r="V31" s="188">
        <f t="shared" si="11"/>
      </c>
      <c r="W31" s="194"/>
      <c r="X31" s="433"/>
      <c r="Z31" s="61">
        <f>IF(S31="","",IF(COUNTIF($S$2:S31,S31)=1,"●",""))</f>
      </c>
      <c r="AA31" s="133">
        <f t="shared" si="12"/>
      </c>
    </row>
    <row r="32" spans="1:27" s="60" customFormat="1" ht="13.5">
      <c r="A32" s="60">
        <f t="shared" si="0"/>
        <v>264</v>
      </c>
      <c r="B32" s="60">
        <f t="shared" si="1"/>
        <v>208</v>
      </c>
      <c r="C32" s="61">
        <f t="shared" si="2"/>
      </c>
      <c r="D32" s="61">
        <f>IF(F32="","",IF(SUM($D$2:D31)=0,(郡市番号*1000)+1,MAX($D$2:D31)+1))</f>
      </c>
      <c r="E32" s="250">
        <f>IF('女子'!C45&lt;&gt;"",'女子'!C45,"")</f>
      </c>
      <c r="F32" s="61">
        <f>IF('女子'!D45&lt;&gt;"",'女子'!D45,"")</f>
      </c>
      <c r="G32" s="61">
        <f>IF('女子'!F45&lt;&gt;"",'女子'!F45,"")</f>
      </c>
      <c r="H32" s="61">
        <f t="shared" si="3"/>
      </c>
      <c r="I32" s="61">
        <f>IF('女子'!G45&lt;&gt;"",'女子'!G45,"")</f>
      </c>
      <c r="J32" s="61">
        <f t="shared" si="5"/>
      </c>
      <c r="K32" s="62">
        <f t="shared" si="18"/>
      </c>
      <c r="L32" s="107">
        <f>IF(F32="","",'女子'!$B$39)</f>
      </c>
      <c r="M32" s="63">
        <f t="shared" si="7"/>
      </c>
      <c r="N32" s="61">
        <f t="shared" si="8"/>
      </c>
      <c r="O32" s="237">
        <f>IF('女子'!H45&lt;&gt;"",'女子'!H45,"")</f>
      </c>
      <c r="P32" s="64">
        <f t="shared" si="9"/>
      </c>
      <c r="Q32" s="64">
        <f t="shared" si="13"/>
      </c>
      <c r="R32" s="64">
        <f t="shared" si="14"/>
      </c>
      <c r="S32" s="64">
        <f t="shared" si="10"/>
      </c>
      <c r="T32" s="64">
        <f t="shared" si="4"/>
      </c>
      <c r="U32" s="65">
        <f t="shared" si="15"/>
      </c>
      <c r="V32" s="188">
        <f t="shared" si="11"/>
      </c>
      <c r="W32" s="194"/>
      <c r="X32" s="433"/>
      <c r="Z32" s="61">
        <f>IF(S32="","",IF(COUNTIF($S$2:S32,S32)=1,"●",""))</f>
      </c>
      <c r="AA32" s="133">
        <f t="shared" si="12"/>
      </c>
    </row>
    <row r="33" spans="1:27" s="66" customFormat="1" ht="13.5">
      <c r="A33" s="66">
        <f t="shared" si="0"/>
        <v>264</v>
      </c>
      <c r="B33" s="66">
        <f t="shared" si="1"/>
        <v>208</v>
      </c>
      <c r="C33" s="67">
        <f t="shared" si="2"/>
      </c>
      <c r="D33" s="67">
        <f>IF(F33="","",IF(SUM($D$2:D32)=0,(郡市番号*1000)+1,MAX($D$2:D32)+1))</f>
      </c>
      <c r="E33" s="251">
        <f>IF('女子'!C46&lt;&gt;"",'女子'!C46,"")</f>
      </c>
      <c r="F33" s="67">
        <f>IF('女子'!D46&lt;&gt;"",'女子'!D46,"")</f>
      </c>
      <c r="G33" s="67">
        <f>IF('女子'!F46&lt;&gt;"",'女子'!F46,"")</f>
      </c>
      <c r="H33" s="67">
        <f t="shared" si="3"/>
      </c>
      <c r="I33" s="67">
        <f>IF('女子'!G46&lt;&gt;"",'女子'!G46,"")</f>
      </c>
      <c r="J33" s="67">
        <f t="shared" si="5"/>
      </c>
      <c r="K33" s="68">
        <f t="shared" si="18"/>
      </c>
      <c r="L33" s="108">
        <f>IF(F33="","",'女子'!$B$39)</f>
      </c>
      <c r="M33" s="69">
        <f t="shared" si="7"/>
      </c>
      <c r="N33" s="67">
        <f t="shared" si="8"/>
      </c>
      <c r="O33" s="238">
        <f>IF('女子'!H46&lt;&gt;"",'女子'!H46,"")</f>
      </c>
      <c r="P33" s="70">
        <f t="shared" si="9"/>
      </c>
      <c r="Q33" s="70">
        <f t="shared" si="13"/>
      </c>
      <c r="R33" s="70">
        <f t="shared" si="14"/>
      </c>
      <c r="S33" s="70">
        <f t="shared" si="10"/>
      </c>
      <c r="T33" s="70">
        <f t="shared" si="4"/>
      </c>
      <c r="U33" s="71">
        <f t="shared" si="15"/>
      </c>
      <c r="V33" s="192">
        <f t="shared" si="11"/>
      </c>
      <c r="W33" s="195"/>
      <c r="X33" s="439"/>
      <c r="Z33" s="67">
        <f>IF(S33="","",IF(COUNTIF($S$2:S33,S33)=1,"●",""))</f>
      </c>
      <c r="AA33" s="134">
        <f t="shared" si="12"/>
      </c>
    </row>
    <row r="34" spans="1:27" s="54" customFormat="1" ht="13.5">
      <c r="A34" s="54">
        <f t="shared" si="0"/>
        <v>264</v>
      </c>
      <c r="B34" s="54">
        <f aca="true" t="shared" si="19" ref="B34:B65">COUNTIF($S$2:$S$105,S34)+COUNTIF($S$162:$S$265,S34)</f>
        <v>208</v>
      </c>
      <c r="C34" s="55">
        <f t="shared" si="2"/>
      </c>
      <c r="D34" s="55">
        <f>IF(F34="","",IF(SUM($D$2:D33)=0,(郡市番号*1000)+1,MAX($D$2:D33)+1))</f>
      </c>
      <c r="E34" s="252">
        <f>IF('女子'!C47&lt;&gt;"",'女子'!C47,"")</f>
      </c>
      <c r="F34" s="55">
        <f>IF('女子'!D47&lt;&gt;"",'女子'!D47,"")</f>
      </c>
      <c r="G34" s="55">
        <f>IF('女子'!F47&lt;&gt;"",'女子'!F47,"")</f>
      </c>
      <c r="H34" s="55">
        <f t="shared" si="3"/>
      </c>
      <c r="I34" s="55">
        <f>IF('女子'!G47&lt;&gt;"",'女子'!G47,"")</f>
      </c>
      <c r="J34" s="55">
        <f t="shared" si="5"/>
      </c>
      <c r="K34" s="56">
        <f aca="true" t="shared" si="20" ref="K34:K41">IF(F34="","",5)</f>
      </c>
      <c r="L34" s="109">
        <f>IF(F34="","",'女子'!$B$47)</f>
      </c>
      <c r="M34" s="57">
        <f t="shared" si="7"/>
      </c>
      <c r="N34" s="55">
        <f t="shared" si="8"/>
      </c>
      <c r="O34" s="237">
        <f>IF('女子'!H47&lt;&gt;"",'女子'!H47,"")</f>
      </c>
      <c r="P34" s="58">
        <f t="shared" si="9"/>
      </c>
      <c r="Q34" s="58">
        <f t="shared" si="13"/>
      </c>
      <c r="R34" s="58">
        <f t="shared" si="14"/>
      </c>
      <c r="S34" s="58">
        <f t="shared" si="10"/>
      </c>
      <c r="T34" s="58">
        <f aca="true" t="shared" si="21" ref="T34:T65">IF(F34="","",COUNTIF($S$2:$S$105,S34)+COUNTIF($S$162:$S$265,S34))</f>
      </c>
      <c r="U34" s="59">
        <f t="shared" si="15"/>
      </c>
      <c r="V34" s="188">
        <f t="shared" si="11"/>
      </c>
      <c r="W34" s="194"/>
      <c r="X34" s="438" t="s">
        <v>55</v>
      </c>
      <c r="Z34" s="55">
        <f>IF(S34="","",IF(COUNTIF($S$2:S34,S34)=1,"●",""))</f>
      </c>
      <c r="AA34" s="135">
        <f t="shared" si="12"/>
      </c>
    </row>
    <row r="35" spans="1:27" s="60" customFormat="1" ht="13.5">
      <c r="A35" s="60">
        <f t="shared" si="0"/>
        <v>264</v>
      </c>
      <c r="B35" s="60">
        <f t="shared" si="19"/>
        <v>208</v>
      </c>
      <c r="C35" s="61">
        <f t="shared" si="2"/>
      </c>
      <c r="D35" s="61">
        <f>IF(F35="","",IF(SUM($D$2:D34)=0,(郡市番号*1000)+1,MAX($D$2:D34)+1))</f>
      </c>
      <c r="E35" s="250">
        <f>IF('女子'!C48&lt;&gt;"",'女子'!C48,"")</f>
      </c>
      <c r="F35" s="61">
        <f>IF('女子'!D48&lt;&gt;"",'女子'!D48,"")</f>
      </c>
      <c r="G35" s="61">
        <f>IF('女子'!F48&lt;&gt;"",'女子'!F48,"")</f>
      </c>
      <c r="H35" s="61">
        <f t="shared" si="3"/>
      </c>
      <c r="I35" s="61">
        <f>IF('女子'!G48&lt;&gt;"",'女子'!G48,"")</f>
      </c>
      <c r="J35" s="61">
        <f t="shared" si="5"/>
      </c>
      <c r="K35" s="62">
        <f t="shared" si="20"/>
      </c>
      <c r="L35" s="107">
        <f>IF(F35="","",'女子'!$B$47)</f>
      </c>
      <c r="M35" s="63">
        <f t="shared" si="7"/>
      </c>
      <c r="N35" s="61">
        <f t="shared" si="8"/>
      </c>
      <c r="O35" s="237">
        <f>IF('女子'!H48&lt;&gt;"",'女子'!H48,"")</f>
      </c>
      <c r="P35" s="64">
        <f t="shared" si="9"/>
      </c>
      <c r="Q35" s="64">
        <f t="shared" si="13"/>
      </c>
      <c r="R35" s="64">
        <f t="shared" si="14"/>
      </c>
      <c r="S35" s="64">
        <f t="shared" si="10"/>
      </c>
      <c r="T35" s="64">
        <f t="shared" si="21"/>
      </c>
      <c r="U35" s="65">
        <f t="shared" si="15"/>
      </c>
      <c r="V35" s="188">
        <f t="shared" si="11"/>
      </c>
      <c r="W35" s="194"/>
      <c r="X35" s="433"/>
      <c r="Z35" s="61">
        <f>IF(S35="","",IF(COUNTIF($S$2:S35,S35)=1,"●",""))</f>
      </c>
      <c r="AA35" s="133">
        <f t="shared" si="12"/>
      </c>
    </row>
    <row r="36" spans="1:27" s="60" customFormat="1" ht="13.5">
      <c r="A36" s="60">
        <f t="shared" si="0"/>
        <v>264</v>
      </c>
      <c r="B36" s="60">
        <f t="shared" si="19"/>
        <v>208</v>
      </c>
      <c r="C36" s="61">
        <f t="shared" si="2"/>
      </c>
      <c r="D36" s="61">
        <f>IF(F36="","",IF(SUM($D$2:D35)=0,(郡市番号*1000)+1,MAX($D$2:D35)+1))</f>
      </c>
      <c r="E36" s="250">
        <f>IF('女子'!C49&lt;&gt;"",'女子'!C49,"")</f>
      </c>
      <c r="F36" s="61">
        <f>IF('女子'!D49&lt;&gt;"",'女子'!D49,"")</f>
      </c>
      <c r="G36" s="61">
        <f>IF('女子'!F49&lt;&gt;"",'女子'!F49,"")</f>
      </c>
      <c r="H36" s="61">
        <f t="shared" si="3"/>
      </c>
      <c r="I36" s="61">
        <f>IF('女子'!G49&lt;&gt;"",'女子'!G49,"")</f>
      </c>
      <c r="J36" s="61">
        <f t="shared" si="5"/>
      </c>
      <c r="K36" s="62">
        <f t="shared" si="20"/>
      </c>
      <c r="L36" s="107">
        <f>IF(F36="","",'女子'!$B$47)</f>
      </c>
      <c r="M36" s="63">
        <f t="shared" si="7"/>
      </c>
      <c r="N36" s="61">
        <f t="shared" si="8"/>
      </c>
      <c r="O36" s="237">
        <f>IF('女子'!H49&lt;&gt;"",'女子'!H49,"")</f>
      </c>
      <c r="P36" s="64">
        <f t="shared" si="9"/>
      </c>
      <c r="Q36" s="64">
        <f t="shared" si="13"/>
      </c>
      <c r="R36" s="64">
        <f t="shared" si="14"/>
      </c>
      <c r="S36" s="64">
        <f t="shared" si="10"/>
      </c>
      <c r="T36" s="64">
        <f t="shared" si="21"/>
      </c>
      <c r="U36" s="65">
        <f t="shared" si="15"/>
      </c>
      <c r="V36" s="188">
        <f t="shared" si="11"/>
      </c>
      <c r="W36" s="194"/>
      <c r="X36" s="433"/>
      <c r="Z36" s="61">
        <f>IF(S36="","",IF(COUNTIF($S$2:S36,S36)=1,"●",""))</f>
      </c>
      <c r="AA36" s="133">
        <f t="shared" si="12"/>
      </c>
    </row>
    <row r="37" spans="1:27" s="60" customFormat="1" ht="13.5">
      <c r="A37" s="60">
        <f t="shared" si="0"/>
        <v>264</v>
      </c>
      <c r="B37" s="60">
        <f t="shared" si="19"/>
        <v>208</v>
      </c>
      <c r="C37" s="61">
        <f t="shared" si="2"/>
      </c>
      <c r="D37" s="61">
        <f>IF(F37="","",IF(SUM($D$2:D36)=0,(郡市番号*1000)+1,MAX($D$2:D36)+1))</f>
      </c>
      <c r="E37" s="250">
        <f>IF('女子'!C50&lt;&gt;"",'女子'!C50,"")</f>
      </c>
      <c r="F37" s="61">
        <f>IF('女子'!D50&lt;&gt;"",'女子'!D50,"")</f>
      </c>
      <c r="G37" s="61">
        <f>IF('女子'!F50&lt;&gt;"",'女子'!F50,"")</f>
      </c>
      <c r="H37" s="61">
        <f t="shared" si="3"/>
      </c>
      <c r="I37" s="61">
        <f>IF('女子'!G50&lt;&gt;"",'女子'!G50,"")</f>
      </c>
      <c r="J37" s="61">
        <f t="shared" si="5"/>
      </c>
      <c r="K37" s="62">
        <f t="shared" si="20"/>
      </c>
      <c r="L37" s="107">
        <f>IF(F37="","",'女子'!$B$47)</f>
      </c>
      <c r="M37" s="63">
        <f t="shared" si="7"/>
      </c>
      <c r="N37" s="61">
        <f t="shared" si="8"/>
      </c>
      <c r="O37" s="237">
        <f>IF('女子'!H50&lt;&gt;"",'女子'!H50,"")</f>
      </c>
      <c r="P37" s="64">
        <f t="shared" si="9"/>
      </c>
      <c r="Q37" s="64">
        <f t="shared" si="13"/>
      </c>
      <c r="R37" s="64">
        <f t="shared" si="14"/>
      </c>
      <c r="S37" s="64">
        <f t="shared" si="10"/>
      </c>
      <c r="T37" s="64">
        <f t="shared" si="21"/>
      </c>
      <c r="U37" s="65">
        <f t="shared" si="15"/>
      </c>
      <c r="V37" s="188">
        <f t="shared" si="11"/>
      </c>
      <c r="W37" s="194"/>
      <c r="X37" s="433"/>
      <c r="Z37" s="61">
        <f>IF(S37="","",IF(COUNTIF($S$2:S37,S37)=1,"●",""))</f>
      </c>
      <c r="AA37" s="133">
        <f t="shared" si="12"/>
      </c>
    </row>
    <row r="38" spans="1:27" s="60" customFormat="1" ht="13.5">
      <c r="A38" s="60">
        <f t="shared" si="0"/>
        <v>264</v>
      </c>
      <c r="B38" s="60">
        <f t="shared" si="19"/>
        <v>208</v>
      </c>
      <c r="C38" s="61">
        <f t="shared" si="2"/>
      </c>
      <c r="D38" s="61">
        <f>IF(F38="","",IF(SUM($D$2:D37)=0,(郡市番号*1000)+1,MAX($D$2:D37)+1))</f>
      </c>
      <c r="E38" s="250">
        <f>IF('女子'!C51&lt;&gt;"",'女子'!C51,"")</f>
      </c>
      <c r="F38" s="61">
        <f>IF('女子'!D51&lt;&gt;"",'女子'!D51,"")</f>
      </c>
      <c r="G38" s="61">
        <f>IF('女子'!F51&lt;&gt;"",'女子'!F51,"")</f>
      </c>
      <c r="H38" s="61">
        <f t="shared" si="3"/>
      </c>
      <c r="I38" s="61">
        <f>IF('女子'!G51&lt;&gt;"",'女子'!G51,"")</f>
      </c>
      <c r="J38" s="61">
        <f t="shared" si="5"/>
      </c>
      <c r="K38" s="62">
        <f t="shared" si="20"/>
      </c>
      <c r="L38" s="107">
        <f>IF(F38="","",'女子'!$B$47)</f>
      </c>
      <c r="M38" s="63">
        <f t="shared" si="7"/>
      </c>
      <c r="N38" s="61">
        <f t="shared" si="8"/>
      </c>
      <c r="O38" s="237">
        <f>IF('女子'!H51&lt;&gt;"",'女子'!H51,"")</f>
      </c>
      <c r="P38" s="64">
        <f t="shared" si="9"/>
      </c>
      <c r="Q38" s="64">
        <f t="shared" si="13"/>
      </c>
      <c r="R38" s="64">
        <f t="shared" si="14"/>
      </c>
      <c r="S38" s="64">
        <f t="shared" si="10"/>
      </c>
      <c r="T38" s="64">
        <f t="shared" si="21"/>
      </c>
      <c r="U38" s="65">
        <f t="shared" si="15"/>
      </c>
      <c r="V38" s="188">
        <f t="shared" si="11"/>
      </c>
      <c r="W38" s="194"/>
      <c r="X38" s="433"/>
      <c r="Z38" s="61">
        <f>IF(S38="","",IF(COUNTIF($S$2:S38,S38)=1,"●",""))</f>
      </c>
      <c r="AA38" s="133">
        <f t="shared" si="12"/>
      </c>
    </row>
    <row r="39" spans="1:27" s="60" customFormat="1" ht="13.5">
      <c r="A39" s="60">
        <f t="shared" si="0"/>
        <v>264</v>
      </c>
      <c r="B39" s="60">
        <f t="shared" si="19"/>
        <v>208</v>
      </c>
      <c r="C39" s="61">
        <f t="shared" si="2"/>
      </c>
      <c r="D39" s="61">
        <f>IF(F39="","",IF(SUM($D$2:D38)=0,(郡市番号*1000)+1,MAX($D$2:D38)+1))</f>
      </c>
      <c r="E39" s="250">
        <f>IF('女子'!C52&lt;&gt;"",'女子'!C52,"")</f>
      </c>
      <c r="F39" s="61">
        <f>IF('女子'!D52&lt;&gt;"",'女子'!D52,"")</f>
      </c>
      <c r="G39" s="61">
        <f>IF('女子'!F52&lt;&gt;"",'女子'!F52,"")</f>
      </c>
      <c r="H39" s="61">
        <f t="shared" si="3"/>
      </c>
      <c r="I39" s="61">
        <f>IF('女子'!G52&lt;&gt;"",'女子'!G52,"")</f>
      </c>
      <c r="J39" s="61">
        <f t="shared" si="5"/>
      </c>
      <c r="K39" s="62">
        <f t="shared" si="20"/>
      </c>
      <c r="L39" s="107">
        <f>IF(F39="","",'女子'!$B$47)</f>
      </c>
      <c r="M39" s="63">
        <f t="shared" si="7"/>
      </c>
      <c r="N39" s="61">
        <f t="shared" si="8"/>
      </c>
      <c r="O39" s="237">
        <f>IF('女子'!H52&lt;&gt;"",'女子'!H52,"")</f>
      </c>
      <c r="P39" s="64">
        <f t="shared" si="9"/>
      </c>
      <c r="Q39" s="64">
        <f t="shared" si="13"/>
      </c>
      <c r="R39" s="64">
        <f t="shared" si="14"/>
      </c>
      <c r="S39" s="64">
        <f t="shared" si="10"/>
      </c>
      <c r="T39" s="64">
        <f t="shared" si="21"/>
      </c>
      <c r="U39" s="65">
        <f t="shared" si="15"/>
      </c>
      <c r="V39" s="188">
        <f t="shared" si="11"/>
      </c>
      <c r="W39" s="194"/>
      <c r="X39" s="433"/>
      <c r="Z39" s="61">
        <f>IF(S39="","",IF(COUNTIF($S$2:S39,S39)=1,"●",""))</f>
      </c>
      <c r="AA39" s="133">
        <f t="shared" si="12"/>
      </c>
    </row>
    <row r="40" spans="1:27" s="60" customFormat="1" ht="13.5">
      <c r="A40" s="60">
        <f t="shared" si="0"/>
        <v>264</v>
      </c>
      <c r="B40" s="60">
        <f t="shared" si="19"/>
        <v>208</v>
      </c>
      <c r="C40" s="61">
        <f t="shared" si="2"/>
      </c>
      <c r="D40" s="61">
        <f>IF(F40="","",IF(SUM($D$2:D39)=0,(郡市番号*1000)+1,MAX($D$2:D39)+1))</f>
      </c>
      <c r="E40" s="250">
        <f>IF('女子'!C53&lt;&gt;"",'女子'!C53,"")</f>
      </c>
      <c r="F40" s="61">
        <f>IF('女子'!D53&lt;&gt;"",'女子'!D53,"")</f>
      </c>
      <c r="G40" s="61">
        <f>IF('女子'!F53&lt;&gt;"",'女子'!F53,"")</f>
      </c>
      <c r="H40" s="61">
        <f t="shared" si="3"/>
      </c>
      <c r="I40" s="61">
        <f>IF('女子'!G53&lt;&gt;"",'女子'!G53,"")</f>
      </c>
      <c r="J40" s="61">
        <f t="shared" si="5"/>
      </c>
      <c r="K40" s="62">
        <f t="shared" si="20"/>
      </c>
      <c r="L40" s="107">
        <f>IF(F40="","",'女子'!$B$47)</f>
      </c>
      <c r="M40" s="63">
        <f t="shared" si="7"/>
      </c>
      <c r="N40" s="61">
        <f t="shared" si="8"/>
      </c>
      <c r="O40" s="237">
        <f>IF('女子'!H53&lt;&gt;"",'女子'!H53,"")</f>
      </c>
      <c r="P40" s="64">
        <f t="shared" si="9"/>
      </c>
      <c r="Q40" s="64">
        <f t="shared" si="13"/>
      </c>
      <c r="R40" s="64">
        <f t="shared" si="14"/>
      </c>
      <c r="S40" s="64">
        <f t="shared" si="10"/>
      </c>
      <c r="T40" s="64">
        <f t="shared" si="21"/>
      </c>
      <c r="U40" s="65">
        <f t="shared" si="15"/>
      </c>
      <c r="V40" s="188">
        <f t="shared" si="11"/>
      </c>
      <c r="W40" s="194"/>
      <c r="X40" s="433"/>
      <c r="Z40" s="61">
        <f>IF(S40="","",IF(COUNTIF($S$2:S40,S40)=1,"●",""))</f>
      </c>
      <c r="AA40" s="133">
        <f t="shared" si="12"/>
      </c>
    </row>
    <row r="41" spans="1:27" s="66" customFormat="1" ht="13.5">
      <c r="A41" s="66">
        <f t="shared" si="0"/>
        <v>264</v>
      </c>
      <c r="B41" s="66">
        <f t="shared" si="19"/>
        <v>208</v>
      </c>
      <c r="C41" s="67">
        <f t="shared" si="2"/>
      </c>
      <c r="D41" s="67">
        <f>IF(F41="","",IF(SUM($D$2:D40)=0,(郡市番号*1000)+1,MAX($D$2:D40)+1))</f>
      </c>
      <c r="E41" s="251">
        <f>IF('女子'!C54&lt;&gt;"",'女子'!C54,"")</f>
      </c>
      <c r="F41" s="67">
        <f>IF('女子'!D54&lt;&gt;"",'女子'!D54,"")</f>
      </c>
      <c r="G41" s="67">
        <f>IF('女子'!F54&lt;&gt;"",'女子'!F54,"")</f>
      </c>
      <c r="H41" s="67">
        <f t="shared" si="3"/>
      </c>
      <c r="I41" s="67">
        <f>IF('女子'!G54&lt;&gt;"",'女子'!G54,"")</f>
      </c>
      <c r="J41" s="67">
        <f t="shared" si="5"/>
      </c>
      <c r="K41" s="68">
        <f t="shared" si="20"/>
      </c>
      <c r="L41" s="108">
        <f>IF(F41="","",'女子'!$B$47)</f>
      </c>
      <c r="M41" s="69">
        <f t="shared" si="7"/>
      </c>
      <c r="N41" s="67">
        <f t="shared" si="8"/>
      </c>
      <c r="O41" s="238">
        <f>IF('女子'!H54&lt;&gt;"",'女子'!H54,"")</f>
      </c>
      <c r="P41" s="70">
        <f t="shared" si="9"/>
      </c>
      <c r="Q41" s="70">
        <f t="shared" si="13"/>
      </c>
      <c r="R41" s="70">
        <f t="shared" si="14"/>
      </c>
      <c r="S41" s="70">
        <f t="shared" si="10"/>
      </c>
      <c r="T41" s="70">
        <f t="shared" si="21"/>
      </c>
      <c r="U41" s="71">
        <f t="shared" si="15"/>
      </c>
      <c r="V41" s="192">
        <f t="shared" si="11"/>
      </c>
      <c r="W41" s="195"/>
      <c r="X41" s="439"/>
      <c r="Z41" s="67">
        <f>IF(S41="","",IF(COUNTIF($S$2:S41,S41)=1,"●",""))</f>
      </c>
      <c r="AA41" s="134">
        <f t="shared" si="12"/>
      </c>
    </row>
    <row r="42" spans="1:27" s="54" customFormat="1" ht="13.5">
      <c r="A42" s="54">
        <f t="shared" si="0"/>
        <v>264</v>
      </c>
      <c r="B42" s="54">
        <f t="shared" si="19"/>
        <v>208</v>
      </c>
      <c r="C42" s="55">
        <f t="shared" si="2"/>
      </c>
      <c r="D42" s="55">
        <f>IF(F42="","",IF(SUM($D$2:D41)=0,(郡市番号*1000)+1,MAX($D$2:D41)+1))</f>
      </c>
      <c r="E42" s="252">
        <f>IF('女子'!C55&lt;&gt;"",'女子'!C55,"")</f>
      </c>
      <c r="F42" s="55">
        <f>IF('女子'!D55&lt;&gt;"",'女子'!D55,"")</f>
      </c>
      <c r="G42" s="55">
        <f>IF('女子'!F55&lt;&gt;"",'女子'!F55,"")</f>
      </c>
      <c r="H42" s="55">
        <f t="shared" si="3"/>
      </c>
      <c r="I42" s="55">
        <f>IF('女子'!G55&lt;&gt;"",'女子'!G55,"")</f>
      </c>
      <c r="J42" s="55">
        <f t="shared" si="5"/>
      </c>
      <c r="K42" s="56">
        <f aca="true" t="shared" si="22" ref="K42:K49">IF(F42="","",6)</f>
      </c>
      <c r="L42" s="109">
        <f>IF(F42="","",'女子'!$B$55)</f>
      </c>
      <c r="M42" s="57">
        <f t="shared" si="7"/>
      </c>
      <c r="N42" s="55">
        <f t="shared" si="8"/>
      </c>
      <c r="O42" s="260">
        <f>IF('女子'!H55&lt;&gt;"",'女子'!H55,"")</f>
      </c>
      <c r="P42" s="58">
        <f t="shared" si="9"/>
      </c>
      <c r="Q42" s="58">
        <f t="shared" si="13"/>
      </c>
      <c r="R42" s="58">
        <f t="shared" si="14"/>
      </c>
      <c r="S42" s="58">
        <f t="shared" si="10"/>
      </c>
      <c r="T42" s="58">
        <f t="shared" si="21"/>
      </c>
      <c r="U42" s="59">
        <f t="shared" si="15"/>
      </c>
      <c r="V42" s="188">
        <f t="shared" si="11"/>
      </c>
      <c r="W42" s="194"/>
      <c r="X42" s="438" t="s">
        <v>56</v>
      </c>
      <c r="Z42" s="55">
        <f>IF(S42="","",IF(COUNTIF($S$2:S42,S42)=1,"●",""))</f>
      </c>
      <c r="AA42" s="135">
        <f t="shared" si="12"/>
      </c>
    </row>
    <row r="43" spans="1:27" s="60" customFormat="1" ht="13.5">
      <c r="A43" s="60">
        <f t="shared" si="0"/>
        <v>264</v>
      </c>
      <c r="B43" s="60">
        <f t="shared" si="19"/>
        <v>208</v>
      </c>
      <c r="C43" s="61">
        <f t="shared" si="2"/>
      </c>
      <c r="D43" s="61">
        <f>IF(F43="","",IF(SUM($D$2:D42)=0,(郡市番号*1000)+1,MAX($D$2:D42)+1))</f>
      </c>
      <c r="E43" s="250">
        <f>IF('女子'!C56&lt;&gt;"",'女子'!C56,"")</f>
      </c>
      <c r="F43" s="61">
        <f>IF('女子'!D56&lt;&gt;"",'女子'!D56,"")</f>
      </c>
      <c r="G43" s="61">
        <f>IF('女子'!F56&lt;&gt;"",'女子'!F56,"")</f>
      </c>
      <c r="H43" s="61">
        <f t="shared" si="3"/>
      </c>
      <c r="I43" s="61">
        <f>IF('女子'!G56&lt;&gt;"",'女子'!G56,"")</f>
      </c>
      <c r="J43" s="61">
        <f t="shared" si="5"/>
      </c>
      <c r="K43" s="62">
        <f t="shared" si="22"/>
      </c>
      <c r="L43" s="107">
        <f>IF(F43="","",'女子'!$B$55)</f>
      </c>
      <c r="M43" s="63">
        <f t="shared" si="7"/>
      </c>
      <c r="N43" s="61">
        <f t="shared" si="8"/>
      </c>
      <c r="O43" s="260">
        <f>IF('女子'!H56&lt;&gt;"",'女子'!H56,"")</f>
      </c>
      <c r="P43" s="64">
        <f t="shared" si="9"/>
      </c>
      <c r="Q43" s="64">
        <f t="shared" si="13"/>
      </c>
      <c r="R43" s="64">
        <f t="shared" si="14"/>
      </c>
      <c r="S43" s="64">
        <f t="shared" si="10"/>
      </c>
      <c r="T43" s="64">
        <f t="shared" si="21"/>
      </c>
      <c r="U43" s="65">
        <f t="shared" si="15"/>
      </c>
      <c r="V43" s="188">
        <f t="shared" si="11"/>
      </c>
      <c r="W43" s="194"/>
      <c r="X43" s="433"/>
      <c r="Z43" s="61">
        <f>IF(S43="","",IF(COUNTIF($S$2:S43,S43)=1,"●",""))</f>
      </c>
      <c r="AA43" s="133">
        <f t="shared" si="12"/>
      </c>
    </row>
    <row r="44" spans="1:27" s="60" customFormat="1" ht="13.5">
      <c r="A44" s="60">
        <f t="shared" si="0"/>
        <v>264</v>
      </c>
      <c r="B44" s="60">
        <f t="shared" si="19"/>
        <v>208</v>
      </c>
      <c r="C44" s="61">
        <f t="shared" si="2"/>
      </c>
      <c r="D44" s="61">
        <f>IF(F44="","",IF(SUM($D$2:D43)=0,(郡市番号*1000)+1,MAX($D$2:D43)+1))</f>
      </c>
      <c r="E44" s="250">
        <f>IF('女子'!C57&lt;&gt;"",'女子'!C57,"")</f>
      </c>
      <c r="F44" s="61">
        <f>IF('女子'!D57&lt;&gt;"",'女子'!D57,"")</f>
      </c>
      <c r="G44" s="61">
        <f>IF('女子'!F57&lt;&gt;"",'女子'!F57,"")</f>
      </c>
      <c r="H44" s="61">
        <f t="shared" si="3"/>
      </c>
      <c r="I44" s="61">
        <f>IF('女子'!G57&lt;&gt;"",'女子'!G57,"")</f>
      </c>
      <c r="J44" s="61">
        <f t="shared" si="5"/>
      </c>
      <c r="K44" s="62">
        <f t="shared" si="22"/>
      </c>
      <c r="L44" s="107">
        <f>IF(F44="","",'女子'!$B$55)</f>
      </c>
      <c r="M44" s="63">
        <f t="shared" si="7"/>
      </c>
      <c r="N44" s="61">
        <f t="shared" si="8"/>
      </c>
      <c r="O44" s="260">
        <f>IF('女子'!H57&lt;&gt;"",'女子'!H57,"")</f>
      </c>
      <c r="P44" s="64">
        <f t="shared" si="9"/>
      </c>
      <c r="Q44" s="64">
        <f t="shared" si="13"/>
      </c>
      <c r="R44" s="64">
        <f t="shared" si="14"/>
      </c>
      <c r="S44" s="64">
        <f t="shared" si="10"/>
      </c>
      <c r="T44" s="64">
        <f t="shared" si="21"/>
      </c>
      <c r="U44" s="65">
        <f t="shared" si="15"/>
      </c>
      <c r="V44" s="188">
        <f t="shared" si="11"/>
      </c>
      <c r="W44" s="194"/>
      <c r="X44" s="433"/>
      <c r="Z44" s="61">
        <f>IF(S44="","",IF(COUNTIF($S$2:S44,S44)=1,"●",""))</f>
      </c>
      <c r="AA44" s="133">
        <f t="shared" si="12"/>
      </c>
    </row>
    <row r="45" spans="1:27" s="60" customFormat="1" ht="13.5">
      <c r="A45" s="60">
        <f t="shared" si="0"/>
        <v>264</v>
      </c>
      <c r="B45" s="60">
        <f t="shared" si="19"/>
        <v>208</v>
      </c>
      <c r="C45" s="61">
        <f t="shared" si="2"/>
      </c>
      <c r="D45" s="61">
        <f>IF(F45="","",IF(SUM($D$2:D44)=0,(郡市番号*1000)+1,MAX($D$2:D44)+1))</f>
      </c>
      <c r="E45" s="250">
        <f>IF('女子'!C58&lt;&gt;"",'女子'!C58,"")</f>
      </c>
      <c r="F45" s="61">
        <f>IF('女子'!D58&lt;&gt;"",'女子'!D58,"")</f>
      </c>
      <c r="G45" s="61">
        <f>IF('女子'!F58&lt;&gt;"",'女子'!F58,"")</f>
      </c>
      <c r="H45" s="61">
        <f t="shared" si="3"/>
      </c>
      <c r="I45" s="61">
        <f>IF('女子'!G58&lt;&gt;"",'女子'!G58,"")</f>
      </c>
      <c r="J45" s="61">
        <f t="shared" si="5"/>
      </c>
      <c r="K45" s="62">
        <f t="shared" si="22"/>
      </c>
      <c r="L45" s="107">
        <f>IF(F45="","",'女子'!$B$55)</f>
      </c>
      <c r="M45" s="63">
        <f t="shared" si="7"/>
      </c>
      <c r="N45" s="61">
        <f t="shared" si="8"/>
      </c>
      <c r="O45" s="260">
        <f>IF('女子'!H58&lt;&gt;"",'女子'!H58,"")</f>
      </c>
      <c r="P45" s="64">
        <f t="shared" si="9"/>
      </c>
      <c r="Q45" s="64">
        <f t="shared" si="13"/>
      </c>
      <c r="R45" s="64">
        <f t="shared" si="14"/>
      </c>
      <c r="S45" s="64">
        <f t="shared" si="10"/>
      </c>
      <c r="T45" s="64">
        <f t="shared" si="21"/>
      </c>
      <c r="U45" s="65">
        <f t="shared" si="15"/>
      </c>
      <c r="V45" s="188">
        <f t="shared" si="11"/>
      </c>
      <c r="W45" s="194"/>
      <c r="X45" s="433"/>
      <c r="Z45" s="61">
        <f>IF(S45="","",IF(COUNTIF($S$2:S45,S45)=1,"●",""))</f>
      </c>
      <c r="AA45" s="133">
        <f t="shared" si="12"/>
      </c>
    </row>
    <row r="46" spans="1:27" s="60" customFormat="1" ht="13.5">
      <c r="A46" s="60">
        <f t="shared" si="0"/>
        <v>264</v>
      </c>
      <c r="B46" s="60">
        <f t="shared" si="19"/>
        <v>208</v>
      </c>
      <c r="C46" s="61">
        <f t="shared" si="2"/>
      </c>
      <c r="D46" s="61">
        <f>IF(F46="","",IF(SUM($D$2:D45)=0,(郡市番号*1000)+1,MAX($D$2:D45)+1))</f>
      </c>
      <c r="E46" s="250">
        <f>IF('女子'!C59&lt;&gt;"",'女子'!C59,"")</f>
      </c>
      <c r="F46" s="61">
        <f>IF('女子'!D59&lt;&gt;"",'女子'!D59,"")</f>
      </c>
      <c r="G46" s="61">
        <f>IF('女子'!F59&lt;&gt;"",'女子'!F59,"")</f>
      </c>
      <c r="H46" s="61">
        <f t="shared" si="3"/>
      </c>
      <c r="I46" s="61">
        <f>IF('女子'!G59&lt;&gt;"",'女子'!G59,"")</f>
      </c>
      <c r="J46" s="61">
        <f t="shared" si="5"/>
      </c>
      <c r="K46" s="62">
        <f t="shared" si="22"/>
      </c>
      <c r="L46" s="107">
        <f>IF(F46="","",'女子'!$B$55)</f>
      </c>
      <c r="M46" s="63">
        <f t="shared" si="7"/>
      </c>
      <c r="N46" s="61">
        <f t="shared" si="8"/>
      </c>
      <c r="O46" s="260">
        <f>IF('女子'!H59&lt;&gt;"",'女子'!H59,"")</f>
      </c>
      <c r="P46" s="64">
        <f t="shared" si="9"/>
      </c>
      <c r="Q46" s="64">
        <f t="shared" si="13"/>
      </c>
      <c r="R46" s="64">
        <f t="shared" si="14"/>
      </c>
      <c r="S46" s="64">
        <f t="shared" si="10"/>
      </c>
      <c r="T46" s="64">
        <f t="shared" si="21"/>
      </c>
      <c r="U46" s="65">
        <f t="shared" si="15"/>
      </c>
      <c r="V46" s="188">
        <f t="shared" si="11"/>
      </c>
      <c r="W46" s="194"/>
      <c r="X46" s="433"/>
      <c r="Z46" s="61">
        <f>IF(S46="","",IF(COUNTIF($S$2:S46,S46)=1,"●",""))</f>
      </c>
      <c r="AA46" s="133">
        <f t="shared" si="12"/>
      </c>
    </row>
    <row r="47" spans="1:27" s="60" customFormat="1" ht="13.5">
      <c r="A47" s="60">
        <f t="shared" si="0"/>
        <v>264</v>
      </c>
      <c r="B47" s="60">
        <f t="shared" si="19"/>
        <v>208</v>
      </c>
      <c r="C47" s="61">
        <f t="shared" si="2"/>
      </c>
      <c r="D47" s="61">
        <f>IF(F47="","",IF(SUM($D$2:D46)=0,(郡市番号*1000)+1,MAX($D$2:D46)+1))</f>
      </c>
      <c r="E47" s="250">
        <f>IF('女子'!C60&lt;&gt;"",'女子'!C60,"")</f>
      </c>
      <c r="F47" s="61">
        <f>IF('女子'!D60&lt;&gt;"",'女子'!D60,"")</f>
      </c>
      <c r="G47" s="61">
        <f>IF('女子'!F60&lt;&gt;"",'女子'!F60,"")</f>
      </c>
      <c r="H47" s="61">
        <f t="shared" si="3"/>
      </c>
      <c r="I47" s="61">
        <f>IF('女子'!G60&lt;&gt;"",'女子'!G60,"")</f>
      </c>
      <c r="J47" s="61">
        <f t="shared" si="5"/>
      </c>
      <c r="K47" s="62">
        <f t="shared" si="22"/>
      </c>
      <c r="L47" s="107">
        <f>IF(F47="","",'女子'!$B$55)</f>
      </c>
      <c r="M47" s="63">
        <f t="shared" si="7"/>
      </c>
      <c r="N47" s="61">
        <f t="shared" si="8"/>
      </c>
      <c r="O47" s="260">
        <f>IF('女子'!H60&lt;&gt;"",'女子'!H60,"")</f>
      </c>
      <c r="P47" s="64">
        <f t="shared" si="9"/>
      </c>
      <c r="Q47" s="64">
        <f t="shared" si="13"/>
      </c>
      <c r="R47" s="64">
        <f t="shared" si="14"/>
      </c>
      <c r="S47" s="64">
        <f t="shared" si="10"/>
      </c>
      <c r="T47" s="64">
        <f t="shared" si="21"/>
      </c>
      <c r="U47" s="65">
        <f t="shared" si="15"/>
      </c>
      <c r="V47" s="188">
        <f t="shared" si="11"/>
      </c>
      <c r="W47" s="194"/>
      <c r="X47" s="433"/>
      <c r="Z47" s="61">
        <f>IF(S47="","",IF(COUNTIF($S$2:S47,S47)=1,"●",""))</f>
      </c>
      <c r="AA47" s="133">
        <f t="shared" si="12"/>
      </c>
    </row>
    <row r="48" spans="1:27" s="60" customFormat="1" ht="13.5">
      <c r="A48" s="60">
        <f t="shared" si="0"/>
        <v>264</v>
      </c>
      <c r="B48" s="60">
        <f t="shared" si="19"/>
        <v>208</v>
      </c>
      <c r="C48" s="61">
        <f t="shared" si="2"/>
      </c>
      <c r="D48" s="61">
        <f>IF(F48="","",IF(SUM($D$2:D47)=0,(郡市番号*1000)+1,MAX($D$2:D47)+1))</f>
      </c>
      <c r="E48" s="250">
        <f>IF('女子'!C61&lt;&gt;"",'女子'!C61,"")</f>
      </c>
      <c r="F48" s="61">
        <f>IF('女子'!D61&lt;&gt;"",'女子'!D61,"")</f>
      </c>
      <c r="G48" s="61">
        <f>IF('女子'!F61&lt;&gt;"",'女子'!F61,"")</f>
      </c>
      <c r="H48" s="61">
        <f t="shared" si="3"/>
      </c>
      <c r="I48" s="61">
        <f>IF('女子'!G61&lt;&gt;"",'女子'!G61,"")</f>
      </c>
      <c r="J48" s="61">
        <f t="shared" si="5"/>
      </c>
      <c r="K48" s="62">
        <f t="shared" si="22"/>
      </c>
      <c r="L48" s="107">
        <f>IF(F48="","",'女子'!$B$55)</f>
      </c>
      <c r="M48" s="63">
        <f t="shared" si="7"/>
      </c>
      <c r="N48" s="61">
        <f t="shared" si="8"/>
      </c>
      <c r="O48" s="260">
        <f>IF('女子'!H61&lt;&gt;"",'女子'!H61,"")</f>
      </c>
      <c r="P48" s="64">
        <f t="shared" si="9"/>
      </c>
      <c r="Q48" s="64">
        <f t="shared" si="13"/>
      </c>
      <c r="R48" s="64">
        <f t="shared" si="14"/>
      </c>
      <c r="S48" s="64">
        <f t="shared" si="10"/>
      </c>
      <c r="T48" s="64">
        <f t="shared" si="21"/>
      </c>
      <c r="U48" s="65">
        <f t="shared" si="15"/>
      </c>
      <c r="V48" s="188">
        <f t="shared" si="11"/>
      </c>
      <c r="W48" s="194"/>
      <c r="X48" s="433"/>
      <c r="Z48" s="61">
        <f>IF(S48="","",IF(COUNTIF($S$2:S48,S48)=1,"●",""))</f>
      </c>
      <c r="AA48" s="133">
        <f t="shared" si="12"/>
      </c>
    </row>
    <row r="49" spans="1:27" s="66" customFormat="1" ht="13.5">
      <c r="A49" s="66">
        <f t="shared" si="0"/>
        <v>264</v>
      </c>
      <c r="B49" s="66">
        <f t="shared" si="19"/>
        <v>208</v>
      </c>
      <c r="C49" s="67">
        <f t="shared" si="2"/>
      </c>
      <c r="D49" s="67">
        <f>IF(F49="","",IF(SUM($D$2:D48)=0,(郡市番号*1000)+1,MAX($D$2:D48)+1))</f>
      </c>
      <c r="E49" s="251">
        <f>IF('女子'!C62&lt;&gt;"",'女子'!C62,"")</f>
      </c>
      <c r="F49" s="67">
        <f>IF('女子'!D62&lt;&gt;"",'女子'!D62,"")</f>
      </c>
      <c r="G49" s="67">
        <f>IF('女子'!F62&lt;&gt;"",'女子'!F62,"")</f>
      </c>
      <c r="H49" s="67">
        <f t="shared" si="3"/>
      </c>
      <c r="I49" s="67">
        <f>IF('女子'!G62&lt;&gt;"",'女子'!G62,"")</f>
      </c>
      <c r="J49" s="67">
        <f t="shared" si="5"/>
      </c>
      <c r="K49" s="68">
        <f t="shared" si="22"/>
      </c>
      <c r="L49" s="108">
        <f>IF(F49="","",'女子'!$B$55)</f>
      </c>
      <c r="M49" s="69">
        <f t="shared" si="7"/>
      </c>
      <c r="N49" s="67">
        <f t="shared" si="8"/>
      </c>
      <c r="O49" s="261">
        <f>IF('女子'!H62&lt;&gt;"",'女子'!H62,"")</f>
      </c>
      <c r="P49" s="70">
        <f t="shared" si="9"/>
      </c>
      <c r="Q49" s="70">
        <f t="shared" si="13"/>
      </c>
      <c r="R49" s="70">
        <f t="shared" si="14"/>
      </c>
      <c r="S49" s="70">
        <f t="shared" si="10"/>
      </c>
      <c r="T49" s="70">
        <f t="shared" si="21"/>
      </c>
      <c r="U49" s="71">
        <f t="shared" si="15"/>
      </c>
      <c r="V49" s="192">
        <f t="shared" si="11"/>
      </c>
      <c r="W49" s="195"/>
      <c r="X49" s="439"/>
      <c r="Z49" s="67">
        <f>IF(S49="","",IF(COUNTIF($S$2:S49,S49)=1,"●",""))</f>
      </c>
      <c r="AA49" s="134">
        <f t="shared" si="12"/>
      </c>
    </row>
    <row r="50" spans="1:27" s="54" customFormat="1" ht="13.5">
      <c r="A50" s="54">
        <f t="shared" si="0"/>
        <v>264</v>
      </c>
      <c r="B50" s="54">
        <f t="shared" si="19"/>
        <v>208</v>
      </c>
      <c r="C50" s="55">
        <f t="shared" si="2"/>
      </c>
      <c r="D50" s="55">
        <f>IF(F50="","",IF(SUM($D$2:D49)=0,(郡市番号*1000)+1,MAX($D$2:D49)+1))</f>
      </c>
      <c r="E50" s="252">
        <f>IF('女子'!C63&lt;&gt;"",'女子'!C63,"")</f>
      </c>
      <c r="F50" s="55">
        <f>IF('女子'!D63&lt;&gt;"",'女子'!D63,"")</f>
      </c>
      <c r="G50" s="55">
        <f>IF('女子'!F63&lt;&gt;"",'女子'!F63,"")</f>
      </c>
      <c r="H50" s="55">
        <f t="shared" si="3"/>
      </c>
      <c r="I50" s="55">
        <f>IF('女子'!G63&lt;&gt;"",'女子'!G63,"")</f>
      </c>
      <c r="J50" s="55">
        <f t="shared" si="5"/>
      </c>
      <c r="K50" s="56">
        <f aca="true" t="shared" si="23" ref="K50:K57">IF(F50="","",7)</f>
      </c>
      <c r="L50" s="109">
        <f>IF(F50="","",'女子'!$B$63)</f>
      </c>
      <c r="M50" s="57">
        <f t="shared" si="7"/>
      </c>
      <c r="N50" s="55">
        <f t="shared" si="8"/>
      </c>
      <c r="O50" s="260">
        <f>IF('女子'!H63&lt;&gt;"",'女子'!H63,"")</f>
      </c>
      <c r="P50" s="58">
        <f t="shared" si="9"/>
      </c>
      <c r="Q50" s="58">
        <f t="shared" si="13"/>
      </c>
      <c r="R50" s="58">
        <f t="shared" si="14"/>
      </c>
      <c r="S50" s="58">
        <f t="shared" si="10"/>
      </c>
      <c r="T50" s="58">
        <f t="shared" si="21"/>
      </c>
      <c r="U50" s="59">
        <f t="shared" si="15"/>
      </c>
      <c r="V50" s="188">
        <f t="shared" si="11"/>
      </c>
      <c r="W50" s="194"/>
      <c r="X50" s="438" t="s">
        <v>57</v>
      </c>
      <c r="Z50" s="55">
        <f>IF(S50="","",IF(COUNTIF($S$2:S50,S50)=1,"●",""))</f>
      </c>
      <c r="AA50" s="135">
        <f t="shared" si="12"/>
      </c>
    </row>
    <row r="51" spans="1:27" s="60" customFormat="1" ht="13.5">
      <c r="A51" s="60">
        <f t="shared" si="0"/>
        <v>264</v>
      </c>
      <c r="B51" s="60">
        <f t="shared" si="19"/>
        <v>208</v>
      </c>
      <c r="C51" s="61">
        <f t="shared" si="2"/>
      </c>
      <c r="D51" s="61">
        <f>IF(F51="","",IF(SUM($D$2:D50)=0,(郡市番号*1000)+1,MAX($D$2:D50)+1))</f>
      </c>
      <c r="E51" s="250">
        <f>IF('女子'!C64&lt;&gt;"",'女子'!C64,"")</f>
      </c>
      <c r="F51" s="61">
        <f>IF('女子'!D64&lt;&gt;"",'女子'!D64,"")</f>
      </c>
      <c r="G51" s="61">
        <f>IF('女子'!F64&lt;&gt;"",'女子'!F64,"")</f>
      </c>
      <c r="H51" s="61">
        <f t="shared" si="3"/>
      </c>
      <c r="I51" s="61">
        <f>IF('女子'!G64&lt;&gt;"",'女子'!G64,"")</f>
      </c>
      <c r="J51" s="61">
        <f t="shared" si="5"/>
      </c>
      <c r="K51" s="62">
        <f t="shared" si="23"/>
      </c>
      <c r="L51" s="107">
        <f>IF(F51="","",'女子'!$B$63)</f>
      </c>
      <c r="M51" s="63">
        <f t="shared" si="7"/>
      </c>
      <c r="N51" s="61">
        <f t="shared" si="8"/>
      </c>
      <c r="O51" s="260">
        <f>IF('女子'!H64&lt;&gt;"",'女子'!H64,"")</f>
      </c>
      <c r="P51" s="64">
        <f t="shared" si="9"/>
      </c>
      <c r="Q51" s="64">
        <f t="shared" si="13"/>
      </c>
      <c r="R51" s="64">
        <f t="shared" si="14"/>
      </c>
      <c r="S51" s="64">
        <f t="shared" si="10"/>
      </c>
      <c r="T51" s="64">
        <f t="shared" si="21"/>
      </c>
      <c r="U51" s="65">
        <f t="shared" si="15"/>
      </c>
      <c r="V51" s="188">
        <f t="shared" si="11"/>
      </c>
      <c r="W51" s="194"/>
      <c r="X51" s="433"/>
      <c r="Z51" s="61">
        <f>IF(S51="","",IF(COUNTIF($S$2:S51,S51)=1,"●",""))</f>
      </c>
      <c r="AA51" s="133">
        <f t="shared" si="12"/>
      </c>
    </row>
    <row r="52" spans="1:27" s="60" customFormat="1" ht="13.5">
      <c r="A52" s="60">
        <f t="shared" si="0"/>
        <v>264</v>
      </c>
      <c r="B52" s="60">
        <f t="shared" si="19"/>
        <v>208</v>
      </c>
      <c r="C52" s="61">
        <f t="shared" si="2"/>
      </c>
      <c r="D52" s="61">
        <f>IF(F52="","",IF(SUM($D$2:D51)=0,(郡市番号*1000)+1,MAX($D$2:D51)+1))</f>
      </c>
      <c r="E52" s="250">
        <f>IF('女子'!C65&lt;&gt;"",'女子'!C65,"")</f>
      </c>
      <c r="F52" s="61">
        <f>IF('女子'!D65&lt;&gt;"",'女子'!D65,"")</f>
      </c>
      <c r="G52" s="61">
        <f>IF('女子'!F65&lt;&gt;"",'女子'!F65,"")</f>
      </c>
      <c r="H52" s="61">
        <f t="shared" si="3"/>
      </c>
      <c r="I52" s="61">
        <f>IF('女子'!G65&lt;&gt;"",'女子'!G65,"")</f>
      </c>
      <c r="J52" s="61">
        <f t="shared" si="5"/>
      </c>
      <c r="K52" s="62">
        <f t="shared" si="23"/>
      </c>
      <c r="L52" s="107">
        <f>IF(F52="","",'女子'!$B$63)</f>
      </c>
      <c r="M52" s="63">
        <f t="shared" si="7"/>
      </c>
      <c r="N52" s="61">
        <f t="shared" si="8"/>
      </c>
      <c r="O52" s="260">
        <f>IF('女子'!H65&lt;&gt;"",'女子'!H65,"")</f>
      </c>
      <c r="P52" s="64">
        <f t="shared" si="9"/>
      </c>
      <c r="Q52" s="64">
        <f t="shared" si="13"/>
      </c>
      <c r="R52" s="64">
        <f t="shared" si="14"/>
      </c>
      <c r="S52" s="64">
        <f t="shared" si="10"/>
      </c>
      <c r="T52" s="64">
        <f t="shared" si="21"/>
      </c>
      <c r="U52" s="65">
        <f t="shared" si="15"/>
      </c>
      <c r="V52" s="188">
        <f t="shared" si="11"/>
      </c>
      <c r="W52" s="194"/>
      <c r="X52" s="433"/>
      <c r="Z52" s="61">
        <f>IF(S52="","",IF(COUNTIF($S$2:S52,S52)=1,"●",""))</f>
      </c>
      <c r="AA52" s="133">
        <f t="shared" si="12"/>
      </c>
    </row>
    <row r="53" spans="1:27" s="60" customFormat="1" ht="13.5">
      <c r="A53" s="60">
        <f t="shared" si="0"/>
        <v>264</v>
      </c>
      <c r="B53" s="60">
        <f t="shared" si="19"/>
        <v>208</v>
      </c>
      <c r="C53" s="61">
        <f t="shared" si="2"/>
      </c>
      <c r="D53" s="61">
        <f>IF(F53="","",IF(SUM($D$2:D52)=0,(郡市番号*1000)+1,MAX($D$2:D52)+1))</f>
      </c>
      <c r="E53" s="250">
        <f>IF('女子'!C66&lt;&gt;"",'女子'!C66,"")</f>
      </c>
      <c r="F53" s="61">
        <f>IF('女子'!D66&lt;&gt;"",'女子'!D66,"")</f>
      </c>
      <c r="G53" s="61">
        <f>IF('女子'!F66&lt;&gt;"",'女子'!F66,"")</f>
      </c>
      <c r="H53" s="61">
        <f t="shared" si="3"/>
      </c>
      <c r="I53" s="61">
        <f>IF('女子'!G66&lt;&gt;"",'女子'!G66,"")</f>
      </c>
      <c r="J53" s="61">
        <f t="shared" si="5"/>
      </c>
      <c r="K53" s="62">
        <f t="shared" si="23"/>
      </c>
      <c r="L53" s="107">
        <f>IF(F53="","",'女子'!$B$63)</f>
      </c>
      <c r="M53" s="63">
        <f t="shared" si="7"/>
      </c>
      <c r="N53" s="61">
        <f t="shared" si="8"/>
      </c>
      <c r="O53" s="260">
        <f>IF('女子'!H66&lt;&gt;"",'女子'!H66,"")</f>
      </c>
      <c r="P53" s="64">
        <f t="shared" si="9"/>
      </c>
      <c r="Q53" s="64">
        <f t="shared" si="13"/>
      </c>
      <c r="R53" s="64">
        <f t="shared" si="14"/>
      </c>
      <c r="S53" s="64">
        <f t="shared" si="10"/>
      </c>
      <c r="T53" s="64">
        <f t="shared" si="21"/>
      </c>
      <c r="U53" s="65">
        <f t="shared" si="15"/>
      </c>
      <c r="V53" s="188">
        <f t="shared" si="11"/>
      </c>
      <c r="W53" s="194"/>
      <c r="X53" s="433"/>
      <c r="Z53" s="61">
        <f>IF(S53="","",IF(COUNTIF($S$2:S53,S53)=1,"●",""))</f>
      </c>
      <c r="AA53" s="133">
        <f t="shared" si="12"/>
      </c>
    </row>
    <row r="54" spans="1:27" s="60" customFormat="1" ht="13.5">
      <c r="A54" s="60">
        <f t="shared" si="0"/>
        <v>264</v>
      </c>
      <c r="B54" s="60">
        <f t="shared" si="19"/>
        <v>208</v>
      </c>
      <c r="C54" s="61">
        <f t="shared" si="2"/>
      </c>
      <c r="D54" s="61">
        <f>IF(F54="","",IF(SUM($D$2:D53)=0,(郡市番号*1000)+1,MAX($D$2:D53)+1))</f>
      </c>
      <c r="E54" s="250">
        <f>IF('女子'!C67&lt;&gt;"",'女子'!C67,"")</f>
      </c>
      <c r="F54" s="61">
        <f>IF('女子'!D67&lt;&gt;"",'女子'!D67,"")</f>
      </c>
      <c r="G54" s="61">
        <f>IF('女子'!F67&lt;&gt;"",'女子'!F67,"")</f>
      </c>
      <c r="H54" s="61">
        <f t="shared" si="3"/>
      </c>
      <c r="I54" s="61">
        <f>IF('女子'!G67&lt;&gt;"",'女子'!G67,"")</f>
      </c>
      <c r="J54" s="61">
        <f t="shared" si="5"/>
      </c>
      <c r="K54" s="62">
        <f t="shared" si="23"/>
      </c>
      <c r="L54" s="107">
        <f>IF(F54="","",'女子'!$B$63)</f>
      </c>
      <c r="M54" s="63">
        <f t="shared" si="7"/>
      </c>
      <c r="N54" s="61">
        <f t="shared" si="8"/>
      </c>
      <c r="O54" s="260">
        <f>IF('女子'!H67&lt;&gt;"",'女子'!H67,"")</f>
      </c>
      <c r="P54" s="64">
        <f t="shared" si="9"/>
      </c>
      <c r="Q54" s="64">
        <f t="shared" si="13"/>
      </c>
      <c r="R54" s="64">
        <f t="shared" si="14"/>
      </c>
      <c r="S54" s="64">
        <f t="shared" si="10"/>
      </c>
      <c r="T54" s="64">
        <f t="shared" si="21"/>
      </c>
      <c r="U54" s="65">
        <f t="shared" si="15"/>
      </c>
      <c r="V54" s="188">
        <f t="shared" si="11"/>
      </c>
      <c r="W54" s="194"/>
      <c r="X54" s="433"/>
      <c r="Z54" s="61">
        <f>IF(S54="","",IF(COUNTIF($S$2:S54,S54)=1,"●",""))</f>
      </c>
      <c r="AA54" s="133">
        <f t="shared" si="12"/>
      </c>
    </row>
    <row r="55" spans="1:27" s="60" customFormat="1" ht="13.5">
      <c r="A55" s="60">
        <f t="shared" si="0"/>
        <v>264</v>
      </c>
      <c r="B55" s="60">
        <f t="shared" si="19"/>
        <v>208</v>
      </c>
      <c r="C55" s="61">
        <f t="shared" si="2"/>
      </c>
      <c r="D55" s="61">
        <f>IF(F55="","",IF(SUM($D$2:D54)=0,(郡市番号*1000)+1,MAX($D$2:D54)+1))</f>
      </c>
      <c r="E55" s="250">
        <f>IF('女子'!C68&lt;&gt;"",'女子'!C68,"")</f>
      </c>
      <c r="F55" s="61">
        <f>IF('女子'!D68&lt;&gt;"",'女子'!D68,"")</f>
      </c>
      <c r="G55" s="61">
        <f>IF('女子'!F68&lt;&gt;"",'女子'!F68,"")</f>
      </c>
      <c r="H55" s="61">
        <f t="shared" si="3"/>
      </c>
      <c r="I55" s="61">
        <f>IF('女子'!G68&lt;&gt;"",'女子'!G68,"")</f>
      </c>
      <c r="J55" s="61">
        <f t="shared" si="5"/>
      </c>
      <c r="K55" s="62">
        <f t="shared" si="23"/>
      </c>
      <c r="L55" s="107">
        <f>IF(F55="","",'女子'!$B$63)</f>
      </c>
      <c r="M55" s="63">
        <f t="shared" si="7"/>
      </c>
      <c r="N55" s="61">
        <f t="shared" si="8"/>
      </c>
      <c r="O55" s="260">
        <f>IF('女子'!H68&lt;&gt;"",'女子'!H68,"")</f>
      </c>
      <c r="P55" s="64">
        <f t="shared" si="9"/>
      </c>
      <c r="Q55" s="64">
        <f t="shared" si="13"/>
      </c>
      <c r="R55" s="64">
        <f t="shared" si="14"/>
      </c>
      <c r="S55" s="64">
        <f t="shared" si="10"/>
      </c>
      <c r="T55" s="64">
        <f t="shared" si="21"/>
      </c>
      <c r="U55" s="65">
        <f t="shared" si="15"/>
      </c>
      <c r="V55" s="188">
        <f t="shared" si="11"/>
      </c>
      <c r="W55" s="194"/>
      <c r="X55" s="433"/>
      <c r="Z55" s="61">
        <f>IF(S55="","",IF(COUNTIF($S$2:S55,S55)=1,"●",""))</f>
      </c>
      <c r="AA55" s="133">
        <f t="shared" si="12"/>
      </c>
    </row>
    <row r="56" spans="1:27" s="60" customFormat="1" ht="13.5">
      <c r="A56" s="60">
        <f t="shared" si="0"/>
        <v>264</v>
      </c>
      <c r="B56" s="60">
        <f t="shared" si="19"/>
        <v>208</v>
      </c>
      <c r="C56" s="61">
        <f t="shared" si="2"/>
      </c>
      <c r="D56" s="61">
        <f>IF(F56="","",IF(SUM($D$2:D55)=0,(郡市番号*1000)+1,MAX($D$2:D55)+1))</f>
      </c>
      <c r="E56" s="250">
        <f>IF('女子'!C69&lt;&gt;"",'女子'!C69,"")</f>
      </c>
      <c r="F56" s="61">
        <f>IF('女子'!D69&lt;&gt;"",'女子'!D69,"")</f>
      </c>
      <c r="G56" s="61">
        <f>IF('女子'!F69&lt;&gt;"",'女子'!F69,"")</f>
      </c>
      <c r="H56" s="61">
        <f t="shared" si="3"/>
      </c>
      <c r="I56" s="61">
        <f>IF('女子'!G69&lt;&gt;"",'女子'!G69,"")</f>
      </c>
      <c r="J56" s="61">
        <f t="shared" si="5"/>
      </c>
      <c r="K56" s="62">
        <f t="shared" si="23"/>
      </c>
      <c r="L56" s="107">
        <f>IF(F56="","",'女子'!$B$63)</f>
      </c>
      <c r="M56" s="63">
        <f t="shared" si="7"/>
      </c>
      <c r="N56" s="61">
        <f t="shared" si="8"/>
      </c>
      <c r="O56" s="260">
        <f>IF('女子'!H69&lt;&gt;"",'女子'!H69,"")</f>
      </c>
      <c r="P56" s="64">
        <f t="shared" si="9"/>
      </c>
      <c r="Q56" s="64">
        <f t="shared" si="13"/>
      </c>
      <c r="R56" s="64">
        <f t="shared" si="14"/>
      </c>
      <c r="S56" s="64">
        <f t="shared" si="10"/>
      </c>
      <c r="T56" s="64">
        <f t="shared" si="21"/>
      </c>
      <c r="U56" s="65">
        <f t="shared" si="15"/>
      </c>
      <c r="V56" s="188">
        <f t="shared" si="11"/>
      </c>
      <c r="W56" s="194"/>
      <c r="X56" s="433"/>
      <c r="Z56" s="61">
        <f>IF(S56="","",IF(COUNTIF($S$2:S56,S56)=1,"●",""))</f>
      </c>
      <c r="AA56" s="133">
        <f t="shared" si="12"/>
      </c>
    </row>
    <row r="57" spans="1:27" s="66" customFormat="1" ht="13.5">
      <c r="A57" s="66">
        <f t="shared" si="0"/>
        <v>264</v>
      </c>
      <c r="B57" s="66">
        <f t="shared" si="19"/>
        <v>208</v>
      </c>
      <c r="C57" s="67">
        <f t="shared" si="2"/>
      </c>
      <c r="D57" s="67">
        <f>IF(F57="","",IF(SUM($D$2:D56)=0,(郡市番号*1000)+1,MAX($D$2:D56)+1))</f>
      </c>
      <c r="E57" s="251">
        <f>IF('女子'!C70&lt;&gt;"",'女子'!C70,"")</f>
      </c>
      <c r="F57" s="67">
        <f>IF('女子'!D70&lt;&gt;"",'女子'!D70,"")</f>
      </c>
      <c r="G57" s="67">
        <f>IF('女子'!F70&lt;&gt;"",'女子'!F70,"")</f>
      </c>
      <c r="H57" s="67">
        <f t="shared" si="3"/>
      </c>
      <c r="I57" s="67">
        <f>IF('女子'!G70&lt;&gt;"",'女子'!G70,"")</f>
      </c>
      <c r="J57" s="67">
        <f t="shared" si="5"/>
      </c>
      <c r="K57" s="68">
        <f t="shared" si="23"/>
      </c>
      <c r="L57" s="108">
        <f>IF(F57="","",'女子'!$B$63)</f>
      </c>
      <c r="M57" s="69">
        <f t="shared" si="7"/>
      </c>
      <c r="N57" s="67">
        <f t="shared" si="8"/>
      </c>
      <c r="O57" s="261">
        <f>IF('女子'!H70&lt;&gt;"",'女子'!H70,"")</f>
      </c>
      <c r="P57" s="70">
        <f t="shared" si="9"/>
      </c>
      <c r="Q57" s="70">
        <f t="shared" si="13"/>
      </c>
      <c r="R57" s="70">
        <f t="shared" si="14"/>
      </c>
      <c r="S57" s="70">
        <f t="shared" si="10"/>
      </c>
      <c r="T57" s="70">
        <f t="shared" si="21"/>
      </c>
      <c r="U57" s="71">
        <f t="shared" si="15"/>
      </c>
      <c r="V57" s="192">
        <f t="shared" si="11"/>
      </c>
      <c r="W57" s="195"/>
      <c r="X57" s="439"/>
      <c r="Z57" s="67">
        <f>IF(S57="","",IF(COUNTIF($S$2:S57,S57)=1,"●",""))</f>
      </c>
      <c r="AA57" s="134">
        <f t="shared" si="12"/>
      </c>
    </row>
    <row r="58" spans="1:27" s="54" customFormat="1" ht="13.5">
      <c r="A58" s="54">
        <f t="shared" si="0"/>
        <v>264</v>
      </c>
      <c r="B58" s="54">
        <f t="shared" si="19"/>
        <v>208</v>
      </c>
      <c r="C58" s="55">
        <f t="shared" si="2"/>
      </c>
      <c r="D58" s="55">
        <f>IF(F58="","",IF(SUM($D$2:D57)=0,(郡市番号*1000)+1,MAX($D$2:D57)+1))</f>
      </c>
      <c r="E58" s="252">
        <f>IF('女子'!C71&lt;&gt;"",'女子'!C71,"")</f>
      </c>
      <c r="F58" s="55">
        <f>IF('女子'!D71&lt;&gt;"",'女子'!D71,"")</f>
      </c>
      <c r="G58" s="55">
        <f>IF('女子'!F71&lt;&gt;"",'女子'!F71,"")</f>
      </c>
      <c r="H58" s="55">
        <f t="shared" si="3"/>
      </c>
      <c r="I58" s="55">
        <f>IF('女子'!G71&lt;&gt;"",'女子'!G71,"")</f>
      </c>
      <c r="J58" s="55">
        <f t="shared" si="5"/>
      </c>
      <c r="K58" s="56">
        <f aca="true" t="shared" si="24" ref="K58:K65">IF(F58="","",8)</f>
      </c>
      <c r="L58" s="109">
        <f>IF(F58="","",'女子'!$B$71)</f>
      </c>
      <c r="M58" s="57">
        <f t="shared" si="7"/>
      </c>
      <c r="N58" s="55">
        <f t="shared" si="8"/>
      </c>
      <c r="O58" s="260">
        <f>IF('女子'!H71&lt;&gt;"",'女子'!H71,"")</f>
      </c>
      <c r="P58" s="58">
        <f t="shared" si="9"/>
      </c>
      <c r="Q58" s="58">
        <f t="shared" si="13"/>
      </c>
      <c r="R58" s="58">
        <f t="shared" si="14"/>
      </c>
      <c r="S58" s="58">
        <f t="shared" si="10"/>
      </c>
      <c r="T58" s="58">
        <f t="shared" si="21"/>
      </c>
      <c r="U58" s="59">
        <f t="shared" si="15"/>
      </c>
      <c r="V58" s="188">
        <f t="shared" si="11"/>
      </c>
      <c r="W58" s="194"/>
      <c r="X58" s="438" t="s">
        <v>58</v>
      </c>
      <c r="Z58" s="55">
        <f>IF(S58="","",IF(COUNTIF($S$2:S58,S58)=1,"●",""))</f>
      </c>
      <c r="AA58" s="135">
        <f t="shared" si="12"/>
      </c>
    </row>
    <row r="59" spans="1:27" s="60" customFormat="1" ht="13.5">
      <c r="A59" s="60">
        <f t="shared" si="0"/>
        <v>264</v>
      </c>
      <c r="B59" s="60">
        <f t="shared" si="19"/>
        <v>208</v>
      </c>
      <c r="C59" s="61">
        <f t="shared" si="2"/>
      </c>
      <c r="D59" s="61">
        <f>IF(F59="","",IF(SUM($D$2:D58)=0,(郡市番号*1000)+1,MAX($D$2:D58)+1))</f>
      </c>
      <c r="E59" s="250">
        <f>IF('女子'!C72&lt;&gt;"",'女子'!C72,"")</f>
      </c>
      <c r="F59" s="61">
        <f>IF('女子'!D72&lt;&gt;"",'女子'!D72,"")</f>
      </c>
      <c r="G59" s="61">
        <f>IF('女子'!F72&lt;&gt;"",'女子'!F72,"")</f>
      </c>
      <c r="H59" s="61">
        <f t="shared" si="3"/>
      </c>
      <c r="I59" s="61">
        <f>IF('女子'!G72&lt;&gt;"",'女子'!G72,"")</f>
      </c>
      <c r="J59" s="61">
        <f t="shared" si="5"/>
      </c>
      <c r="K59" s="62">
        <f t="shared" si="24"/>
      </c>
      <c r="L59" s="107">
        <f>IF(F59="","",'女子'!$B$71)</f>
      </c>
      <c r="M59" s="63">
        <f t="shared" si="7"/>
      </c>
      <c r="N59" s="61">
        <f t="shared" si="8"/>
      </c>
      <c r="O59" s="260">
        <f>IF('女子'!H72&lt;&gt;"",'女子'!H72,"")</f>
      </c>
      <c r="P59" s="64">
        <f t="shared" si="9"/>
      </c>
      <c r="Q59" s="64">
        <f t="shared" si="13"/>
      </c>
      <c r="R59" s="64">
        <f t="shared" si="14"/>
      </c>
      <c r="S59" s="64">
        <f t="shared" si="10"/>
      </c>
      <c r="T59" s="64">
        <f t="shared" si="21"/>
      </c>
      <c r="U59" s="65">
        <f t="shared" si="15"/>
      </c>
      <c r="V59" s="188">
        <f t="shared" si="11"/>
      </c>
      <c r="W59" s="194"/>
      <c r="X59" s="433"/>
      <c r="Z59" s="61">
        <f>IF(S59="","",IF(COUNTIF($S$2:S59,S59)=1,"●",""))</f>
      </c>
      <c r="AA59" s="133">
        <f t="shared" si="12"/>
      </c>
    </row>
    <row r="60" spans="1:27" s="60" customFormat="1" ht="13.5">
      <c r="A60" s="60">
        <f t="shared" si="0"/>
        <v>264</v>
      </c>
      <c r="B60" s="60">
        <f t="shared" si="19"/>
        <v>208</v>
      </c>
      <c r="C60" s="61">
        <f t="shared" si="2"/>
      </c>
      <c r="D60" s="61">
        <f>IF(F60="","",IF(SUM($D$2:D59)=0,(郡市番号*1000)+1,MAX($D$2:D59)+1))</f>
      </c>
      <c r="E60" s="250">
        <f>IF('女子'!C73&lt;&gt;"",'女子'!C73,"")</f>
      </c>
      <c r="F60" s="61">
        <f>IF('女子'!D73&lt;&gt;"",'女子'!D73,"")</f>
      </c>
      <c r="G60" s="61">
        <f>IF('女子'!F73&lt;&gt;"",'女子'!F73,"")</f>
      </c>
      <c r="H60" s="61">
        <f t="shared" si="3"/>
      </c>
      <c r="I60" s="61">
        <f>IF('女子'!G73&lt;&gt;"",'女子'!G73,"")</f>
      </c>
      <c r="J60" s="61">
        <f t="shared" si="5"/>
      </c>
      <c r="K60" s="62">
        <f t="shared" si="24"/>
      </c>
      <c r="L60" s="107">
        <f>IF(F60="","",'女子'!$B$71)</f>
      </c>
      <c r="M60" s="63">
        <f t="shared" si="7"/>
      </c>
      <c r="N60" s="61">
        <f t="shared" si="8"/>
      </c>
      <c r="O60" s="260">
        <f>IF('女子'!H73&lt;&gt;"",'女子'!H73,"")</f>
      </c>
      <c r="P60" s="64">
        <f t="shared" si="9"/>
      </c>
      <c r="Q60" s="64">
        <f t="shared" si="13"/>
      </c>
      <c r="R60" s="64">
        <f t="shared" si="14"/>
      </c>
      <c r="S60" s="64">
        <f t="shared" si="10"/>
      </c>
      <c r="T60" s="64">
        <f t="shared" si="21"/>
      </c>
      <c r="U60" s="65">
        <f t="shared" si="15"/>
      </c>
      <c r="V60" s="188">
        <f t="shared" si="11"/>
      </c>
      <c r="W60" s="194"/>
      <c r="X60" s="433"/>
      <c r="Z60" s="61">
        <f>IF(S60="","",IF(COUNTIF($S$2:S60,S60)=1,"●",""))</f>
      </c>
      <c r="AA60" s="133">
        <f t="shared" si="12"/>
      </c>
    </row>
    <row r="61" spans="1:27" s="60" customFormat="1" ht="13.5">
      <c r="A61" s="60">
        <f t="shared" si="0"/>
        <v>264</v>
      </c>
      <c r="B61" s="60">
        <f t="shared" si="19"/>
        <v>208</v>
      </c>
      <c r="C61" s="61">
        <f t="shared" si="2"/>
      </c>
      <c r="D61" s="61">
        <f>IF(F61="","",IF(SUM($D$2:D60)=0,(郡市番号*1000)+1,MAX($D$2:D60)+1))</f>
      </c>
      <c r="E61" s="250">
        <f>IF('女子'!C74&lt;&gt;"",'女子'!C74,"")</f>
      </c>
      <c r="F61" s="61">
        <f>IF('女子'!D74&lt;&gt;"",'女子'!D74,"")</f>
      </c>
      <c r="G61" s="61">
        <f>IF('女子'!F74&lt;&gt;"",'女子'!F74,"")</f>
      </c>
      <c r="H61" s="61">
        <f t="shared" si="3"/>
      </c>
      <c r="I61" s="61">
        <f>IF('女子'!G74&lt;&gt;"",'女子'!G74,"")</f>
      </c>
      <c r="J61" s="61">
        <f t="shared" si="5"/>
      </c>
      <c r="K61" s="62">
        <f t="shared" si="24"/>
      </c>
      <c r="L61" s="107">
        <f>IF(F61="","",'女子'!$B$71)</f>
      </c>
      <c r="M61" s="63">
        <f t="shared" si="7"/>
      </c>
      <c r="N61" s="61">
        <f t="shared" si="8"/>
      </c>
      <c r="O61" s="260">
        <f>IF('女子'!H74&lt;&gt;"",'女子'!H74,"")</f>
      </c>
      <c r="P61" s="64">
        <f t="shared" si="9"/>
      </c>
      <c r="Q61" s="64">
        <f t="shared" si="13"/>
      </c>
      <c r="R61" s="64">
        <f t="shared" si="14"/>
      </c>
      <c r="S61" s="64">
        <f t="shared" si="10"/>
      </c>
      <c r="T61" s="64">
        <f t="shared" si="21"/>
      </c>
      <c r="U61" s="65">
        <f t="shared" si="15"/>
      </c>
      <c r="V61" s="188">
        <f t="shared" si="11"/>
      </c>
      <c r="W61" s="194"/>
      <c r="X61" s="433"/>
      <c r="Z61" s="61">
        <f>IF(S61="","",IF(COUNTIF($S$2:S61,S61)=1,"●",""))</f>
      </c>
      <c r="AA61" s="133">
        <f t="shared" si="12"/>
      </c>
    </row>
    <row r="62" spans="1:27" s="60" customFormat="1" ht="13.5">
      <c r="A62" s="60">
        <f t="shared" si="0"/>
        <v>264</v>
      </c>
      <c r="B62" s="60">
        <f t="shared" si="19"/>
        <v>208</v>
      </c>
      <c r="C62" s="61">
        <f t="shared" si="2"/>
      </c>
      <c r="D62" s="61">
        <f>IF(F62="","",IF(SUM($D$2:D61)=0,(郡市番号*1000)+1,MAX($D$2:D61)+1))</f>
      </c>
      <c r="E62" s="250">
        <f>IF('女子'!C75&lt;&gt;"",'女子'!C75,"")</f>
      </c>
      <c r="F62" s="61">
        <f>IF('女子'!D75&lt;&gt;"",'女子'!D75,"")</f>
      </c>
      <c r="G62" s="61">
        <f>IF('女子'!F75&lt;&gt;"",'女子'!F75,"")</f>
      </c>
      <c r="H62" s="61">
        <f t="shared" si="3"/>
      </c>
      <c r="I62" s="61">
        <f>IF('女子'!G75&lt;&gt;"",'女子'!G75,"")</f>
      </c>
      <c r="J62" s="61">
        <f t="shared" si="5"/>
      </c>
      <c r="K62" s="62">
        <f t="shared" si="24"/>
      </c>
      <c r="L62" s="107">
        <f>IF(F62="","",'女子'!$B$71)</f>
      </c>
      <c r="M62" s="63">
        <f t="shared" si="7"/>
      </c>
      <c r="N62" s="61">
        <f t="shared" si="8"/>
      </c>
      <c r="O62" s="260">
        <f>IF('女子'!H75&lt;&gt;"",'女子'!H75,"")</f>
      </c>
      <c r="P62" s="64">
        <f t="shared" si="9"/>
      </c>
      <c r="Q62" s="64">
        <f t="shared" si="13"/>
      </c>
      <c r="R62" s="64">
        <f t="shared" si="14"/>
      </c>
      <c r="S62" s="64">
        <f t="shared" si="10"/>
      </c>
      <c r="T62" s="64">
        <f t="shared" si="21"/>
      </c>
      <c r="U62" s="65">
        <f t="shared" si="15"/>
      </c>
      <c r="V62" s="188">
        <f t="shared" si="11"/>
      </c>
      <c r="W62" s="194"/>
      <c r="X62" s="433"/>
      <c r="Z62" s="61">
        <f>IF(S62="","",IF(COUNTIF($S$2:S62,S62)=1,"●",""))</f>
      </c>
      <c r="AA62" s="133">
        <f t="shared" si="12"/>
      </c>
    </row>
    <row r="63" spans="1:27" s="60" customFormat="1" ht="13.5">
      <c r="A63" s="60">
        <f t="shared" si="0"/>
        <v>264</v>
      </c>
      <c r="B63" s="60">
        <f t="shared" si="19"/>
        <v>208</v>
      </c>
      <c r="C63" s="61">
        <f t="shared" si="2"/>
      </c>
      <c r="D63" s="61">
        <f>IF(F63="","",IF(SUM($D$2:D62)=0,(郡市番号*1000)+1,MAX($D$2:D62)+1))</f>
      </c>
      <c r="E63" s="250">
        <f>IF('女子'!C76&lt;&gt;"",'女子'!C76,"")</f>
      </c>
      <c r="F63" s="61">
        <f>IF('女子'!D76&lt;&gt;"",'女子'!D76,"")</f>
      </c>
      <c r="G63" s="61">
        <f>IF('女子'!F76&lt;&gt;"",'女子'!F76,"")</f>
      </c>
      <c r="H63" s="61">
        <f t="shared" si="3"/>
      </c>
      <c r="I63" s="61">
        <f>IF('女子'!G76&lt;&gt;"",'女子'!G76,"")</f>
      </c>
      <c r="J63" s="61">
        <f t="shared" si="5"/>
      </c>
      <c r="K63" s="62">
        <f t="shared" si="24"/>
      </c>
      <c r="L63" s="107">
        <f>IF(F63="","",'女子'!$B$71)</f>
      </c>
      <c r="M63" s="63">
        <f t="shared" si="7"/>
      </c>
      <c r="N63" s="61">
        <f t="shared" si="8"/>
      </c>
      <c r="O63" s="260">
        <f>IF('女子'!H76&lt;&gt;"",'女子'!H76,"")</f>
      </c>
      <c r="P63" s="64">
        <f t="shared" si="9"/>
      </c>
      <c r="Q63" s="64">
        <f t="shared" si="13"/>
      </c>
      <c r="R63" s="64">
        <f t="shared" si="14"/>
      </c>
      <c r="S63" s="64">
        <f t="shared" si="10"/>
      </c>
      <c r="T63" s="64">
        <f t="shared" si="21"/>
      </c>
      <c r="U63" s="65">
        <f t="shared" si="15"/>
      </c>
      <c r="V63" s="188">
        <f t="shared" si="11"/>
      </c>
      <c r="W63" s="194"/>
      <c r="X63" s="433"/>
      <c r="Z63" s="61">
        <f>IF(S63="","",IF(COUNTIF($S$2:S63,S63)=1,"●",""))</f>
      </c>
      <c r="AA63" s="133">
        <f t="shared" si="12"/>
      </c>
    </row>
    <row r="64" spans="1:27" s="60" customFormat="1" ht="13.5">
      <c r="A64" s="60">
        <f t="shared" si="0"/>
        <v>264</v>
      </c>
      <c r="B64" s="60">
        <f t="shared" si="19"/>
        <v>208</v>
      </c>
      <c r="C64" s="61">
        <f t="shared" si="2"/>
      </c>
      <c r="D64" s="61">
        <f>IF(F64="","",IF(SUM($D$2:D63)=0,(郡市番号*1000)+1,MAX($D$2:D63)+1))</f>
      </c>
      <c r="E64" s="250">
        <f>IF('女子'!C77&lt;&gt;"",'女子'!C77,"")</f>
      </c>
      <c r="F64" s="61">
        <f>IF('女子'!D77&lt;&gt;"",'女子'!D77,"")</f>
      </c>
      <c r="G64" s="61">
        <f>IF('女子'!F77&lt;&gt;"",'女子'!F77,"")</f>
      </c>
      <c r="H64" s="61">
        <f t="shared" si="3"/>
      </c>
      <c r="I64" s="61">
        <f>IF('女子'!G77&lt;&gt;"",'女子'!G77,"")</f>
      </c>
      <c r="J64" s="61">
        <f t="shared" si="5"/>
      </c>
      <c r="K64" s="62">
        <f t="shared" si="24"/>
      </c>
      <c r="L64" s="107">
        <f>IF(F64="","",'女子'!$B$71)</f>
      </c>
      <c r="M64" s="63">
        <f t="shared" si="7"/>
      </c>
      <c r="N64" s="61">
        <f t="shared" si="8"/>
      </c>
      <c r="O64" s="260">
        <f>IF('女子'!H77&lt;&gt;"",'女子'!H77,"")</f>
      </c>
      <c r="P64" s="64">
        <f t="shared" si="9"/>
      </c>
      <c r="Q64" s="64">
        <f t="shared" si="13"/>
      </c>
      <c r="R64" s="64">
        <f t="shared" si="14"/>
      </c>
      <c r="S64" s="64">
        <f t="shared" si="10"/>
      </c>
      <c r="T64" s="64">
        <f t="shared" si="21"/>
      </c>
      <c r="U64" s="65">
        <f t="shared" si="15"/>
      </c>
      <c r="V64" s="188">
        <f t="shared" si="11"/>
      </c>
      <c r="W64" s="194"/>
      <c r="X64" s="433"/>
      <c r="Z64" s="61">
        <f>IF(S64="","",IF(COUNTIF($S$2:S64,S64)=1,"●",""))</f>
      </c>
      <c r="AA64" s="133">
        <f t="shared" si="12"/>
      </c>
    </row>
    <row r="65" spans="1:27" s="66" customFormat="1" ht="13.5">
      <c r="A65" s="66">
        <f t="shared" si="0"/>
        <v>264</v>
      </c>
      <c r="B65" s="66">
        <f t="shared" si="19"/>
        <v>208</v>
      </c>
      <c r="C65" s="67">
        <f t="shared" si="2"/>
      </c>
      <c r="D65" s="67">
        <f>IF(F65="","",IF(SUM($D$2:D64)=0,(郡市番号*1000)+1,MAX($D$2:D64)+1))</f>
      </c>
      <c r="E65" s="251">
        <f>IF('女子'!C78&lt;&gt;"",'女子'!C78,"")</f>
      </c>
      <c r="F65" s="67">
        <f>IF('女子'!D78&lt;&gt;"",'女子'!D78,"")</f>
      </c>
      <c r="G65" s="67">
        <f>IF('女子'!F78&lt;&gt;"",'女子'!F78,"")</f>
      </c>
      <c r="H65" s="67">
        <f t="shared" si="3"/>
      </c>
      <c r="I65" s="67">
        <f>IF('女子'!G78&lt;&gt;"",'女子'!G78,"")</f>
      </c>
      <c r="J65" s="67">
        <f t="shared" si="5"/>
      </c>
      <c r="K65" s="68">
        <f t="shared" si="24"/>
      </c>
      <c r="L65" s="108">
        <f>IF(F65="","",'女子'!$B$71)</f>
      </c>
      <c r="M65" s="69">
        <f t="shared" si="7"/>
      </c>
      <c r="N65" s="67">
        <f t="shared" si="8"/>
      </c>
      <c r="O65" s="261">
        <f>IF('女子'!H78&lt;&gt;"",'女子'!H78,"")</f>
      </c>
      <c r="P65" s="70">
        <f t="shared" si="9"/>
      </c>
      <c r="Q65" s="70">
        <f t="shared" si="13"/>
      </c>
      <c r="R65" s="70">
        <f t="shared" si="14"/>
      </c>
      <c r="S65" s="70">
        <f t="shared" si="10"/>
      </c>
      <c r="T65" s="70">
        <f t="shared" si="21"/>
      </c>
      <c r="U65" s="71">
        <f t="shared" si="15"/>
      </c>
      <c r="V65" s="192">
        <f t="shared" si="11"/>
      </c>
      <c r="W65" s="195"/>
      <c r="X65" s="439"/>
      <c r="Z65" s="67">
        <f>IF(S65="","",IF(COUNTIF($S$2:S65,S65)=1,"●",""))</f>
      </c>
      <c r="AA65" s="134">
        <f t="shared" si="12"/>
      </c>
    </row>
    <row r="66" spans="1:27" s="54" customFormat="1" ht="13.5">
      <c r="A66" s="54">
        <f aca="true" t="shared" si="25" ref="A66:A129">COUNTIF($S$2:$S$265,S66)</f>
        <v>264</v>
      </c>
      <c r="B66" s="54">
        <f aca="true" t="shared" si="26" ref="B66:B97">COUNTIF($S$2:$S$105,S66)+COUNTIF($S$162:$S$265,S66)</f>
        <v>208</v>
      </c>
      <c r="C66" s="55">
        <f aca="true" t="shared" si="27" ref="C66:C105">IF(F66="","",郡市名)</f>
      </c>
      <c r="D66" s="55">
        <f>IF(F66="","",IF(SUM($D$2:D65)=0,(郡市番号*1000)+1,MAX($D$2:D65)+1))</f>
      </c>
      <c r="E66" s="252">
        <f>IF('女子'!C79&lt;&gt;"",'女子'!C79,"")</f>
      </c>
      <c r="F66" s="55">
        <f>IF('女子'!D79&lt;&gt;"",'女子'!D79,"")</f>
      </c>
      <c r="G66" s="55">
        <f>IF('女子'!F79&lt;&gt;"",'女子'!F79,"")</f>
      </c>
      <c r="H66" s="55">
        <f t="shared" si="3"/>
      </c>
      <c r="I66" s="55">
        <f>IF('女子'!G79&lt;&gt;"",'女子'!G79,"")</f>
      </c>
      <c r="J66" s="55">
        <f t="shared" si="5"/>
      </c>
      <c r="K66" s="56">
        <f aca="true" t="shared" si="28" ref="K66:K73">IF(F66="","",9)</f>
      </c>
      <c r="L66" s="109">
        <f>IF(F66="","",'女子'!$B$79)</f>
      </c>
      <c r="M66" s="57">
        <f t="shared" si="7"/>
      </c>
      <c r="N66" s="55">
        <f t="shared" si="8"/>
      </c>
      <c r="O66" s="260">
        <f>IF('女子'!H79&lt;&gt;"",'女子'!H79,"")</f>
      </c>
      <c r="P66" s="58">
        <f t="shared" si="9"/>
      </c>
      <c r="Q66" s="58">
        <f t="shared" si="13"/>
      </c>
      <c r="R66" s="58">
        <f t="shared" si="14"/>
      </c>
      <c r="S66" s="58">
        <f t="shared" si="10"/>
      </c>
      <c r="T66" s="58">
        <f aca="true" t="shared" si="29" ref="T66:T97">IF(F66="","",COUNTIF($S$2:$S$105,S66)+COUNTIF($S$162:$S$265,S66))</f>
      </c>
      <c r="U66" s="59">
        <f t="shared" si="15"/>
      </c>
      <c r="V66" s="188">
        <f t="shared" si="11"/>
      </c>
      <c r="W66" s="194"/>
      <c r="X66" s="438" t="s">
        <v>59</v>
      </c>
      <c r="Z66" s="55">
        <f>IF(S66="","",IF(COUNTIF($S$2:S66,S66)=1,"●",""))</f>
      </c>
      <c r="AA66" s="135">
        <f t="shared" si="12"/>
      </c>
    </row>
    <row r="67" spans="1:27" s="60" customFormat="1" ht="13.5">
      <c r="A67" s="60">
        <f t="shared" si="25"/>
        <v>264</v>
      </c>
      <c r="B67" s="60">
        <f t="shared" si="26"/>
        <v>208</v>
      </c>
      <c r="C67" s="61">
        <f t="shared" si="27"/>
      </c>
      <c r="D67" s="61">
        <f>IF(F67="","",IF(SUM($D$2:D66)=0,(郡市番号*1000)+1,MAX($D$2:D66)+1))</f>
      </c>
      <c r="E67" s="250">
        <f>IF('女子'!C80&lt;&gt;"",'女子'!C80,"")</f>
      </c>
      <c r="F67" s="61">
        <f>IF('女子'!D80&lt;&gt;"",'女子'!D80,"")</f>
      </c>
      <c r="G67" s="61">
        <f>IF('女子'!F80&lt;&gt;"",'女子'!F80,"")</f>
      </c>
      <c r="H67" s="61">
        <f aca="true" t="shared" si="30" ref="H67:H105">IF(F67="","","男")</f>
      </c>
      <c r="I67" s="61">
        <f>IF('女子'!G80&lt;&gt;"",'女子'!G80,"")</f>
      </c>
      <c r="J67" s="61">
        <f aca="true" t="shared" si="31" ref="J67:J105">IF(F67="","",C67)</f>
      </c>
      <c r="K67" s="62">
        <f t="shared" si="28"/>
      </c>
      <c r="L67" s="107">
        <f>IF(F67="","",'女子'!$B$79)</f>
      </c>
      <c r="M67" s="63">
        <f aca="true" t="shared" si="32" ref="M67:M97">IF(F67="","","T")</f>
      </c>
      <c r="N67" s="61">
        <f aca="true" t="shared" si="33" ref="N67:N105">IF(F67="","","正選手")</f>
      </c>
      <c r="O67" s="260">
        <f>IF('女子'!H80&lt;&gt;"",'女子'!H80,"")</f>
      </c>
      <c r="P67" s="64">
        <f aca="true" t="shared" si="34" ref="P67:P105">IF(AND(F67="",E67=""),"",IF(LEN(E67)=4,"","ﾌﾘｶﾞﾅ"))</f>
      </c>
      <c r="Q67" s="64">
        <f t="shared" si="13"/>
      </c>
      <c r="R67" s="64">
        <f t="shared" si="14"/>
      </c>
      <c r="S67" s="64">
        <f aca="true" t="shared" si="35" ref="S67:S105">IF(F67="","",F67&amp;"＿"&amp;I67)</f>
      </c>
      <c r="T67" s="64">
        <f t="shared" si="29"/>
      </c>
      <c r="U67" s="65">
        <f t="shared" si="15"/>
      </c>
      <c r="V67" s="188">
        <f aca="true" t="shared" si="36" ref="V67:V105">IF(P67="ﾌﾘｶﾞﾅ",F67,"")</f>
      </c>
      <c r="W67" s="194"/>
      <c r="X67" s="433"/>
      <c r="Z67" s="61">
        <f>IF(S67="","",IF(COUNTIF($S$2:S67,S67)=1,"●",""))</f>
      </c>
      <c r="AA67" s="133">
        <f aca="true" t="shared" si="37" ref="AA67:AA105">IF(Z67="●",I67,"")</f>
      </c>
    </row>
    <row r="68" spans="1:27" s="60" customFormat="1" ht="13.5">
      <c r="A68" s="60">
        <f t="shared" si="25"/>
        <v>264</v>
      </c>
      <c r="B68" s="60">
        <f t="shared" si="26"/>
        <v>208</v>
      </c>
      <c r="C68" s="61">
        <f t="shared" si="27"/>
      </c>
      <c r="D68" s="61">
        <f>IF(F68="","",IF(SUM($D$2:D67)=0,(郡市番号*1000)+1,MAX($D$2:D67)+1))</f>
      </c>
      <c r="E68" s="250">
        <f>IF('女子'!C81&lt;&gt;"",'女子'!C81,"")</f>
      </c>
      <c r="F68" s="61">
        <f>IF('女子'!D81&lt;&gt;"",'女子'!D81,"")</f>
      </c>
      <c r="G68" s="61">
        <f>IF('女子'!F81&lt;&gt;"",'女子'!F81,"")</f>
      </c>
      <c r="H68" s="61">
        <f t="shared" si="30"/>
      </c>
      <c r="I68" s="61">
        <f>IF('女子'!G81&lt;&gt;"",'女子'!G81,"")</f>
      </c>
      <c r="J68" s="61">
        <f t="shared" si="31"/>
      </c>
      <c r="K68" s="62">
        <f t="shared" si="28"/>
      </c>
      <c r="L68" s="107">
        <f>IF(F68="","",'女子'!$B$79)</f>
      </c>
      <c r="M68" s="63">
        <f t="shared" si="32"/>
      </c>
      <c r="N68" s="61">
        <f t="shared" si="33"/>
      </c>
      <c r="O68" s="260">
        <f>IF('女子'!H81&lt;&gt;"",'女子'!H81,"")</f>
      </c>
      <c r="P68" s="64">
        <f t="shared" si="34"/>
      </c>
      <c r="Q68" s="64">
        <f aca="true" t="shared" si="38" ref="Q68:Q105">IF(OR(LEN(F68)=5,LEN(F68)=0),"",WIDECHAR(LEN(F68))&amp;"文字")</f>
      </c>
      <c r="R68" s="64">
        <f aca="true" t="shared" si="39" ref="R68:R105">IF(LEN(J68)+LEN(I68)&gt;6,WIDECHAR(LEN(J68)+LEN(I68))&amp;"文字","")</f>
      </c>
      <c r="S68" s="64">
        <f t="shared" si="35"/>
      </c>
      <c r="T68" s="64">
        <f t="shared" si="29"/>
      </c>
      <c r="U68" s="65">
        <f aca="true" t="shared" si="40" ref="U68:U105">IF(OR(T68="",T68&lt;3),"","確認")</f>
      </c>
      <c r="V68" s="188">
        <f t="shared" si="36"/>
      </c>
      <c r="W68" s="194"/>
      <c r="X68" s="433"/>
      <c r="Z68" s="61">
        <f>IF(S68="","",IF(COUNTIF($S$2:S68,S68)=1,"●",""))</f>
      </c>
      <c r="AA68" s="133">
        <f t="shared" si="37"/>
      </c>
    </row>
    <row r="69" spans="1:27" s="60" customFormat="1" ht="13.5">
      <c r="A69" s="60">
        <f t="shared" si="25"/>
        <v>264</v>
      </c>
      <c r="B69" s="60">
        <f t="shared" si="26"/>
        <v>208</v>
      </c>
      <c r="C69" s="61">
        <f t="shared" si="27"/>
      </c>
      <c r="D69" s="61">
        <f>IF(F69="","",IF(SUM($D$2:D68)=0,(郡市番号*1000)+1,MAX($D$2:D68)+1))</f>
      </c>
      <c r="E69" s="250">
        <f>IF('女子'!C82&lt;&gt;"",'女子'!C82,"")</f>
      </c>
      <c r="F69" s="61">
        <f>IF('女子'!D82&lt;&gt;"",'女子'!D82,"")</f>
      </c>
      <c r="G69" s="61">
        <f>IF('女子'!F82&lt;&gt;"",'女子'!F82,"")</f>
      </c>
      <c r="H69" s="61">
        <f t="shared" si="30"/>
      </c>
      <c r="I69" s="61">
        <f>IF('女子'!G82&lt;&gt;"",'女子'!G82,"")</f>
      </c>
      <c r="J69" s="61">
        <f t="shared" si="31"/>
      </c>
      <c r="K69" s="62">
        <f t="shared" si="28"/>
      </c>
      <c r="L69" s="107">
        <f>IF(F69="","",'女子'!$B$79)</f>
      </c>
      <c r="M69" s="63">
        <f t="shared" si="32"/>
      </c>
      <c r="N69" s="61">
        <f t="shared" si="33"/>
      </c>
      <c r="O69" s="260">
        <f>IF('女子'!H82&lt;&gt;"",'女子'!H82,"")</f>
      </c>
      <c r="P69" s="64">
        <f t="shared" si="34"/>
      </c>
      <c r="Q69" s="64">
        <f t="shared" si="38"/>
      </c>
      <c r="R69" s="64">
        <f t="shared" si="39"/>
      </c>
      <c r="S69" s="64">
        <f t="shared" si="35"/>
      </c>
      <c r="T69" s="64">
        <f t="shared" si="29"/>
      </c>
      <c r="U69" s="65">
        <f t="shared" si="40"/>
      </c>
      <c r="V69" s="188">
        <f t="shared" si="36"/>
      </c>
      <c r="W69" s="194"/>
      <c r="X69" s="433"/>
      <c r="Z69" s="61">
        <f>IF(S69="","",IF(COUNTIF($S$2:S69,S69)=1,"●",""))</f>
      </c>
      <c r="AA69" s="133">
        <f t="shared" si="37"/>
      </c>
    </row>
    <row r="70" spans="1:27" s="60" customFormat="1" ht="13.5">
      <c r="A70" s="60">
        <f t="shared" si="25"/>
        <v>264</v>
      </c>
      <c r="B70" s="60">
        <f t="shared" si="26"/>
        <v>208</v>
      </c>
      <c r="C70" s="61">
        <f t="shared" si="27"/>
      </c>
      <c r="D70" s="61">
        <f>IF(F70="","",IF(SUM($D$2:D69)=0,(郡市番号*1000)+1,MAX($D$2:D69)+1))</f>
      </c>
      <c r="E70" s="250">
        <f>IF('女子'!C83&lt;&gt;"",'女子'!C83,"")</f>
      </c>
      <c r="F70" s="61">
        <f>IF('女子'!D83&lt;&gt;"",'女子'!D83,"")</f>
      </c>
      <c r="G70" s="61">
        <f>IF('女子'!F83&lt;&gt;"",'女子'!F83,"")</f>
      </c>
      <c r="H70" s="61">
        <f t="shared" si="30"/>
      </c>
      <c r="I70" s="61">
        <f>IF('女子'!G83&lt;&gt;"",'女子'!G83,"")</f>
      </c>
      <c r="J70" s="61">
        <f t="shared" si="31"/>
      </c>
      <c r="K70" s="62">
        <f t="shared" si="28"/>
      </c>
      <c r="L70" s="107">
        <f>IF(F70="","",'女子'!$B$79)</f>
      </c>
      <c r="M70" s="63">
        <f t="shared" si="32"/>
      </c>
      <c r="N70" s="61">
        <f t="shared" si="33"/>
      </c>
      <c r="O70" s="260">
        <f>IF('女子'!H83&lt;&gt;"",'女子'!H83,"")</f>
      </c>
      <c r="P70" s="64">
        <f t="shared" si="34"/>
      </c>
      <c r="Q70" s="64">
        <f t="shared" si="38"/>
      </c>
      <c r="R70" s="64">
        <f t="shared" si="39"/>
      </c>
      <c r="S70" s="64">
        <f t="shared" si="35"/>
      </c>
      <c r="T70" s="64">
        <f t="shared" si="29"/>
      </c>
      <c r="U70" s="65">
        <f t="shared" si="40"/>
      </c>
      <c r="V70" s="188">
        <f t="shared" si="36"/>
      </c>
      <c r="W70" s="194"/>
      <c r="X70" s="433"/>
      <c r="Z70" s="61">
        <f>IF(S70="","",IF(COUNTIF($S$2:S70,S70)=1,"●",""))</f>
      </c>
      <c r="AA70" s="133">
        <f t="shared" si="37"/>
      </c>
    </row>
    <row r="71" spans="1:27" s="60" customFormat="1" ht="13.5">
      <c r="A71" s="60">
        <f t="shared" si="25"/>
        <v>264</v>
      </c>
      <c r="B71" s="60">
        <f t="shared" si="26"/>
        <v>208</v>
      </c>
      <c r="C71" s="61">
        <f t="shared" si="27"/>
      </c>
      <c r="D71" s="61">
        <f>IF(F71="","",IF(SUM($D$2:D70)=0,(郡市番号*1000)+1,MAX($D$2:D70)+1))</f>
      </c>
      <c r="E71" s="250">
        <f>IF('女子'!C84&lt;&gt;"",'女子'!C84,"")</f>
      </c>
      <c r="F71" s="61">
        <f>IF('女子'!D84&lt;&gt;"",'女子'!D84,"")</f>
      </c>
      <c r="G71" s="61">
        <f>IF('女子'!F84&lt;&gt;"",'女子'!F84,"")</f>
      </c>
      <c r="H71" s="61">
        <f t="shared" si="30"/>
      </c>
      <c r="I71" s="61">
        <f>IF('女子'!G84&lt;&gt;"",'女子'!G84,"")</f>
      </c>
      <c r="J71" s="61">
        <f t="shared" si="31"/>
      </c>
      <c r="K71" s="62">
        <f t="shared" si="28"/>
      </c>
      <c r="L71" s="107">
        <f>IF(F71="","",'女子'!$B$79)</f>
      </c>
      <c r="M71" s="63">
        <f t="shared" si="32"/>
      </c>
      <c r="N71" s="61">
        <f t="shared" si="33"/>
      </c>
      <c r="O71" s="260">
        <f>IF('女子'!H84&lt;&gt;"",'女子'!H84,"")</f>
      </c>
      <c r="P71" s="64">
        <f t="shared" si="34"/>
      </c>
      <c r="Q71" s="64">
        <f t="shared" si="38"/>
      </c>
      <c r="R71" s="64">
        <f t="shared" si="39"/>
      </c>
      <c r="S71" s="64">
        <f t="shared" si="35"/>
      </c>
      <c r="T71" s="64">
        <f t="shared" si="29"/>
      </c>
      <c r="U71" s="65">
        <f t="shared" si="40"/>
      </c>
      <c r="V71" s="188">
        <f t="shared" si="36"/>
      </c>
      <c r="W71" s="194"/>
      <c r="X71" s="433"/>
      <c r="Z71" s="61">
        <f>IF(S71="","",IF(COUNTIF($S$2:S71,S71)=1,"●",""))</f>
      </c>
      <c r="AA71" s="133">
        <f t="shared" si="37"/>
      </c>
    </row>
    <row r="72" spans="1:27" s="60" customFormat="1" ht="13.5">
      <c r="A72" s="60">
        <f t="shared" si="25"/>
        <v>264</v>
      </c>
      <c r="B72" s="60">
        <f t="shared" si="26"/>
        <v>208</v>
      </c>
      <c r="C72" s="61">
        <f t="shared" si="27"/>
      </c>
      <c r="D72" s="61">
        <f>IF(F72="","",IF(SUM($D$2:D71)=0,(郡市番号*1000)+1,MAX($D$2:D71)+1))</f>
      </c>
      <c r="E72" s="250">
        <f>IF('女子'!C85&lt;&gt;"",'女子'!C85,"")</f>
      </c>
      <c r="F72" s="61">
        <f>IF('女子'!D85&lt;&gt;"",'女子'!D85,"")</f>
      </c>
      <c r="G72" s="61">
        <f>IF('女子'!F85&lt;&gt;"",'女子'!F85,"")</f>
      </c>
      <c r="H72" s="61">
        <f t="shared" si="30"/>
      </c>
      <c r="I72" s="61">
        <f>IF('女子'!G85&lt;&gt;"",'女子'!G85,"")</f>
      </c>
      <c r="J72" s="61">
        <f t="shared" si="31"/>
      </c>
      <c r="K72" s="62">
        <f t="shared" si="28"/>
      </c>
      <c r="L72" s="107">
        <f>IF(F72="","",'女子'!$B$79)</f>
      </c>
      <c r="M72" s="63">
        <f t="shared" si="32"/>
      </c>
      <c r="N72" s="61">
        <f t="shared" si="33"/>
      </c>
      <c r="O72" s="260">
        <f>IF('女子'!H85&lt;&gt;"",'女子'!H85,"")</f>
      </c>
      <c r="P72" s="64">
        <f t="shared" si="34"/>
      </c>
      <c r="Q72" s="64">
        <f t="shared" si="38"/>
      </c>
      <c r="R72" s="64">
        <f t="shared" si="39"/>
      </c>
      <c r="S72" s="64">
        <f t="shared" si="35"/>
      </c>
      <c r="T72" s="64">
        <f t="shared" si="29"/>
      </c>
      <c r="U72" s="65">
        <f t="shared" si="40"/>
      </c>
      <c r="V72" s="188">
        <f t="shared" si="36"/>
      </c>
      <c r="W72" s="194"/>
      <c r="X72" s="433"/>
      <c r="Z72" s="61">
        <f>IF(S72="","",IF(COUNTIF($S$2:S72,S72)=1,"●",""))</f>
      </c>
      <c r="AA72" s="133">
        <f t="shared" si="37"/>
      </c>
    </row>
    <row r="73" spans="1:27" s="66" customFormat="1" ht="13.5">
      <c r="A73" s="66">
        <f t="shared" si="25"/>
        <v>264</v>
      </c>
      <c r="B73" s="66">
        <f t="shared" si="26"/>
        <v>208</v>
      </c>
      <c r="C73" s="67">
        <f t="shared" si="27"/>
      </c>
      <c r="D73" s="67">
        <f>IF(F73="","",IF(SUM($D$2:D72)=0,(郡市番号*1000)+1,MAX($D$2:D72)+1))</f>
      </c>
      <c r="E73" s="251">
        <f>IF('女子'!C86&lt;&gt;"",'女子'!C86,"")</f>
      </c>
      <c r="F73" s="67">
        <f>IF('女子'!D86&lt;&gt;"",'女子'!D86,"")</f>
      </c>
      <c r="G73" s="67">
        <f>IF('女子'!F86&lt;&gt;"",'女子'!F86,"")</f>
      </c>
      <c r="H73" s="67">
        <f t="shared" si="30"/>
      </c>
      <c r="I73" s="67">
        <f>IF('女子'!G86&lt;&gt;"",'女子'!G86,"")</f>
      </c>
      <c r="J73" s="67">
        <f t="shared" si="31"/>
      </c>
      <c r="K73" s="68">
        <f t="shared" si="28"/>
      </c>
      <c r="L73" s="108">
        <f>IF(F73="","",'女子'!$B$79)</f>
      </c>
      <c r="M73" s="69">
        <f t="shared" si="32"/>
      </c>
      <c r="N73" s="67">
        <f t="shared" si="33"/>
      </c>
      <c r="O73" s="261">
        <f>IF('女子'!H86&lt;&gt;"",'女子'!H86,"")</f>
      </c>
      <c r="P73" s="70">
        <f t="shared" si="34"/>
      </c>
      <c r="Q73" s="70">
        <f t="shared" si="38"/>
      </c>
      <c r="R73" s="70">
        <f t="shared" si="39"/>
      </c>
      <c r="S73" s="70">
        <f t="shared" si="35"/>
      </c>
      <c r="T73" s="70">
        <f t="shared" si="29"/>
      </c>
      <c r="U73" s="71">
        <f t="shared" si="40"/>
      </c>
      <c r="V73" s="192">
        <f t="shared" si="36"/>
      </c>
      <c r="W73" s="195"/>
      <c r="X73" s="439"/>
      <c r="Z73" s="67">
        <f>IF(S73="","",IF(COUNTIF($S$2:S73,S73)=1,"●",""))</f>
      </c>
      <c r="AA73" s="134">
        <f t="shared" si="37"/>
      </c>
    </row>
    <row r="74" spans="1:27" s="54" customFormat="1" ht="13.5">
      <c r="A74" s="54">
        <f t="shared" si="25"/>
        <v>264</v>
      </c>
      <c r="B74" s="54">
        <f t="shared" si="26"/>
        <v>208</v>
      </c>
      <c r="C74" s="55">
        <f t="shared" si="27"/>
      </c>
      <c r="D74" s="55">
        <f>IF(F74="","",IF(SUM($D$2:D73)=0,(郡市番号*1000)+1,MAX($D$2:D73)+1))</f>
      </c>
      <c r="E74" s="252">
        <f>IF('女子'!C87&lt;&gt;"",'女子'!C87,"")</f>
      </c>
      <c r="F74" s="55">
        <f>IF('女子'!D87&lt;&gt;"",'女子'!D87,"")</f>
      </c>
      <c r="G74" s="55">
        <f>IF('女子'!F87&lt;&gt;"",'女子'!F87,"")</f>
      </c>
      <c r="H74" s="55">
        <f t="shared" si="30"/>
      </c>
      <c r="I74" s="55">
        <f>IF('女子'!G87&lt;&gt;"",'女子'!G87,"")</f>
      </c>
      <c r="J74" s="55">
        <f t="shared" si="31"/>
      </c>
      <c r="K74" s="56">
        <f aca="true" t="shared" si="41" ref="K74:K81">IF(F74="","",10)</f>
      </c>
      <c r="L74" s="109">
        <f>IF(F74="","",'女子'!$B$87)</f>
      </c>
      <c r="M74" s="57">
        <f t="shared" si="32"/>
      </c>
      <c r="N74" s="55">
        <f t="shared" si="33"/>
      </c>
      <c r="O74" s="260">
        <f>IF('女子'!H87&lt;&gt;"",'女子'!H87,"")</f>
      </c>
      <c r="P74" s="58">
        <f t="shared" si="34"/>
      </c>
      <c r="Q74" s="58">
        <f t="shared" si="38"/>
      </c>
      <c r="R74" s="58">
        <f t="shared" si="39"/>
      </c>
      <c r="S74" s="58">
        <f t="shared" si="35"/>
      </c>
      <c r="T74" s="58">
        <f t="shared" si="29"/>
      </c>
      <c r="U74" s="59">
        <f t="shared" si="40"/>
      </c>
      <c r="V74" s="188">
        <f t="shared" si="36"/>
      </c>
      <c r="W74" s="194"/>
      <c r="X74" s="438" t="s">
        <v>60</v>
      </c>
      <c r="Z74" s="55">
        <f>IF(S74="","",IF(COUNTIF($S$2:S74,S74)=1,"●",""))</f>
      </c>
      <c r="AA74" s="135">
        <f t="shared" si="37"/>
      </c>
    </row>
    <row r="75" spans="1:27" s="60" customFormat="1" ht="13.5">
      <c r="A75" s="60">
        <f t="shared" si="25"/>
        <v>264</v>
      </c>
      <c r="B75" s="60">
        <f t="shared" si="26"/>
        <v>208</v>
      </c>
      <c r="C75" s="61">
        <f t="shared" si="27"/>
      </c>
      <c r="D75" s="61">
        <f>IF(F75="","",IF(SUM($D$2:D74)=0,(郡市番号*1000)+1,MAX($D$2:D74)+1))</f>
      </c>
      <c r="E75" s="250">
        <f>IF('女子'!C88&lt;&gt;"",'女子'!C88,"")</f>
      </c>
      <c r="F75" s="61">
        <f>IF('女子'!D88&lt;&gt;"",'女子'!D88,"")</f>
      </c>
      <c r="G75" s="61">
        <f>IF('女子'!F88&lt;&gt;"",'女子'!F88,"")</f>
      </c>
      <c r="H75" s="61">
        <f t="shared" si="30"/>
      </c>
      <c r="I75" s="61">
        <f>IF('女子'!G88&lt;&gt;"",'女子'!G88,"")</f>
      </c>
      <c r="J75" s="61">
        <f t="shared" si="31"/>
      </c>
      <c r="K75" s="62">
        <f t="shared" si="41"/>
      </c>
      <c r="L75" s="107">
        <f>IF(F75="","",'女子'!$B$87)</f>
      </c>
      <c r="M75" s="63">
        <f t="shared" si="32"/>
      </c>
      <c r="N75" s="61">
        <f t="shared" si="33"/>
      </c>
      <c r="O75" s="260">
        <f>IF('女子'!H88&lt;&gt;"",'女子'!H88,"")</f>
      </c>
      <c r="P75" s="64">
        <f t="shared" si="34"/>
      </c>
      <c r="Q75" s="64">
        <f t="shared" si="38"/>
      </c>
      <c r="R75" s="64">
        <f t="shared" si="39"/>
      </c>
      <c r="S75" s="64">
        <f t="shared" si="35"/>
      </c>
      <c r="T75" s="64">
        <f t="shared" si="29"/>
      </c>
      <c r="U75" s="65">
        <f t="shared" si="40"/>
      </c>
      <c r="V75" s="188">
        <f t="shared" si="36"/>
      </c>
      <c r="W75" s="194"/>
      <c r="X75" s="433"/>
      <c r="Z75" s="61">
        <f>IF(S75="","",IF(COUNTIF($S$2:S75,S75)=1,"●",""))</f>
      </c>
      <c r="AA75" s="133">
        <f t="shared" si="37"/>
      </c>
    </row>
    <row r="76" spans="1:27" s="60" customFormat="1" ht="13.5">
      <c r="A76" s="60">
        <f t="shared" si="25"/>
        <v>264</v>
      </c>
      <c r="B76" s="60">
        <f t="shared" si="26"/>
        <v>208</v>
      </c>
      <c r="C76" s="61">
        <f t="shared" si="27"/>
      </c>
      <c r="D76" s="61">
        <f>IF(F76="","",IF(SUM($D$2:D75)=0,(郡市番号*1000)+1,MAX($D$2:D75)+1))</f>
      </c>
      <c r="E76" s="250">
        <f>IF('女子'!C89&lt;&gt;"",'女子'!C89,"")</f>
      </c>
      <c r="F76" s="61">
        <f>IF('女子'!D89&lt;&gt;"",'女子'!D89,"")</f>
      </c>
      <c r="G76" s="61">
        <f>IF('女子'!F89&lt;&gt;"",'女子'!F89,"")</f>
      </c>
      <c r="H76" s="61">
        <f t="shared" si="30"/>
      </c>
      <c r="I76" s="61">
        <f>IF('女子'!G89&lt;&gt;"",'女子'!G89,"")</f>
      </c>
      <c r="J76" s="61">
        <f t="shared" si="31"/>
      </c>
      <c r="K76" s="62">
        <f t="shared" si="41"/>
      </c>
      <c r="L76" s="107">
        <f>IF(F76="","",'女子'!$B$87)</f>
      </c>
      <c r="M76" s="63">
        <f t="shared" si="32"/>
      </c>
      <c r="N76" s="61">
        <f t="shared" si="33"/>
      </c>
      <c r="O76" s="260">
        <f>IF('女子'!H89&lt;&gt;"",'女子'!H89,"")</f>
      </c>
      <c r="P76" s="64">
        <f t="shared" si="34"/>
      </c>
      <c r="Q76" s="64">
        <f t="shared" si="38"/>
      </c>
      <c r="R76" s="64">
        <f t="shared" si="39"/>
      </c>
      <c r="S76" s="64">
        <f t="shared" si="35"/>
      </c>
      <c r="T76" s="64">
        <f t="shared" si="29"/>
      </c>
      <c r="U76" s="65">
        <f t="shared" si="40"/>
      </c>
      <c r="V76" s="188">
        <f t="shared" si="36"/>
      </c>
      <c r="W76" s="194"/>
      <c r="X76" s="433"/>
      <c r="Z76" s="61">
        <f>IF(S76="","",IF(COUNTIF($S$2:S76,S76)=1,"●",""))</f>
      </c>
      <c r="AA76" s="133">
        <f t="shared" si="37"/>
      </c>
    </row>
    <row r="77" spans="1:27" s="60" customFormat="1" ht="13.5">
      <c r="A77" s="60">
        <f t="shared" si="25"/>
        <v>264</v>
      </c>
      <c r="B77" s="60">
        <f t="shared" si="26"/>
        <v>208</v>
      </c>
      <c r="C77" s="61">
        <f t="shared" si="27"/>
      </c>
      <c r="D77" s="61">
        <f>IF(F77="","",IF(SUM($D$2:D76)=0,(郡市番号*1000)+1,MAX($D$2:D76)+1))</f>
      </c>
      <c r="E77" s="250">
        <f>IF('女子'!C90&lt;&gt;"",'女子'!C90,"")</f>
      </c>
      <c r="F77" s="61">
        <f>IF('女子'!D90&lt;&gt;"",'女子'!D90,"")</f>
      </c>
      <c r="G77" s="61">
        <f>IF('女子'!F90&lt;&gt;"",'女子'!F90,"")</f>
      </c>
      <c r="H77" s="61">
        <f t="shared" si="30"/>
      </c>
      <c r="I77" s="61">
        <f>IF('女子'!G90&lt;&gt;"",'女子'!G90,"")</f>
      </c>
      <c r="J77" s="61">
        <f t="shared" si="31"/>
      </c>
      <c r="K77" s="62">
        <f t="shared" si="41"/>
      </c>
      <c r="L77" s="107">
        <f>IF(F77="","",'女子'!$B$87)</f>
      </c>
      <c r="M77" s="63">
        <f t="shared" si="32"/>
      </c>
      <c r="N77" s="61">
        <f t="shared" si="33"/>
      </c>
      <c r="O77" s="260">
        <f>IF('女子'!H90&lt;&gt;"",'女子'!H90,"")</f>
      </c>
      <c r="P77" s="64">
        <f t="shared" si="34"/>
      </c>
      <c r="Q77" s="64">
        <f t="shared" si="38"/>
      </c>
      <c r="R77" s="64">
        <f t="shared" si="39"/>
      </c>
      <c r="S77" s="64">
        <f t="shared" si="35"/>
      </c>
      <c r="T77" s="64">
        <f t="shared" si="29"/>
      </c>
      <c r="U77" s="65">
        <f t="shared" si="40"/>
      </c>
      <c r="V77" s="188">
        <f t="shared" si="36"/>
      </c>
      <c r="W77" s="194"/>
      <c r="X77" s="433"/>
      <c r="Z77" s="61">
        <f>IF(S77="","",IF(COUNTIF($S$2:S77,S77)=1,"●",""))</f>
      </c>
      <c r="AA77" s="133">
        <f t="shared" si="37"/>
      </c>
    </row>
    <row r="78" spans="1:27" s="60" customFormat="1" ht="13.5">
      <c r="A78" s="60">
        <f t="shared" si="25"/>
        <v>264</v>
      </c>
      <c r="B78" s="60">
        <f t="shared" si="26"/>
        <v>208</v>
      </c>
      <c r="C78" s="61">
        <f t="shared" si="27"/>
      </c>
      <c r="D78" s="61">
        <f>IF(F78="","",IF(SUM($D$2:D77)=0,(郡市番号*1000)+1,MAX($D$2:D77)+1))</f>
      </c>
      <c r="E78" s="250">
        <f>IF('女子'!C91&lt;&gt;"",'女子'!C91,"")</f>
      </c>
      <c r="F78" s="61">
        <f>IF('女子'!D91&lt;&gt;"",'女子'!D91,"")</f>
      </c>
      <c r="G78" s="61">
        <f>IF('女子'!F91&lt;&gt;"",'女子'!F91,"")</f>
      </c>
      <c r="H78" s="61">
        <f t="shared" si="30"/>
      </c>
      <c r="I78" s="61">
        <f>IF('女子'!G91&lt;&gt;"",'女子'!G91,"")</f>
      </c>
      <c r="J78" s="61">
        <f t="shared" si="31"/>
      </c>
      <c r="K78" s="62">
        <f t="shared" si="41"/>
      </c>
      <c r="L78" s="107">
        <f>IF(F78="","",'女子'!$B$87)</f>
      </c>
      <c r="M78" s="63">
        <f t="shared" si="32"/>
      </c>
      <c r="N78" s="61">
        <f t="shared" si="33"/>
      </c>
      <c r="O78" s="260">
        <f>IF('女子'!H91&lt;&gt;"",'女子'!H91,"")</f>
      </c>
      <c r="P78" s="64">
        <f t="shared" si="34"/>
      </c>
      <c r="Q78" s="64">
        <f t="shared" si="38"/>
      </c>
      <c r="R78" s="64">
        <f t="shared" si="39"/>
      </c>
      <c r="S78" s="64">
        <f t="shared" si="35"/>
      </c>
      <c r="T78" s="64">
        <f t="shared" si="29"/>
      </c>
      <c r="U78" s="65">
        <f t="shared" si="40"/>
      </c>
      <c r="V78" s="188">
        <f t="shared" si="36"/>
      </c>
      <c r="W78" s="194"/>
      <c r="X78" s="433"/>
      <c r="Z78" s="61">
        <f>IF(S78="","",IF(COUNTIF($S$2:S78,S78)=1,"●",""))</f>
      </c>
      <c r="AA78" s="133">
        <f t="shared" si="37"/>
      </c>
    </row>
    <row r="79" spans="1:27" s="60" customFormat="1" ht="13.5">
      <c r="A79" s="60">
        <f t="shared" si="25"/>
        <v>264</v>
      </c>
      <c r="B79" s="60">
        <f t="shared" si="26"/>
        <v>208</v>
      </c>
      <c r="C79" s="61">
        <f t="shared" si="27"/>
      </c>
      <c r="D79" s="61">
        <f>IF(F79="","",IF(SUM($D$2:D78)=0,(郡市番号*1000)+1,MAX($D$2:D78)+1))</f>
      </c>
      <c r="E79" s="250">
        <f>IF('女子'!C92&lt;&gt;"",'女子'!C92,"")</f>
      </c>
      <c r="F79" s="61">
        <f>IF('女子'!D92&lt;&gt;"",'女子'!D92,"")</f>
      </c>
      <c r="G79" s="61">
        <f>IF('女子'!F92&lt;&gt;"",'女子'!F92,"")</f>
      </c>
      <c r="H79" s="61">
        <f t="shared" si="30"/>
      </c>
      <c r="I79" s="61">
        <f>IF('女子'!G92&lt;&gt;"",'女子'!G92,"")</f>
      </c>
      <c r="J79" s="61">
        <f t="shared" si="31"/>
      </c>
      <c r="K79" s="62">
        <f t="shared" si="41"/>
      </c>
      <c r="L79" s="107">
        <f>IF(F79="","",'女子'!$B$87)</f>
      </c>
      <c r="M79" s="63">
        <f t="shared" si="32"/>
      </c>
      <c r="N79" s="61">
        <f t="shared" si="33"/>
      </c>
      <c r="O79" s="260">
        <f>IF('女子'!H92&lt;&gt;"",'女子'!H92,"")</f>
      </c>
      <c r="P79" s="64">
        <f t="shared" si="34"/>
      </c>
      <c r="Q79" s="64">
        <f t="shared" si="38"/>
      </c>
      <c r="R79" s="64">
        <f t="shared" si="39"/>
      </c>
      <c r="S79" s="64">
        <f t="shared" si="35"/>
      </c>
      <c r="T79" s="64">
        <f t="shared" si="29"/>
      </c>
      <c r="U79" s="65">
        <f t="shared" si="40"/>
      </c>
      <c r="V79" s="188">
        <f t="shared" si="36"/>
      </c>
      <c r="W79" s="194"/>
      <c r="X79" s="433"/>
      <c r="Z79" s="61">
        <f>IF(S79="","",IF(COUNTIF($S$2:S79,S79)=1,"●",""))</f>
      </c>
      <c r="AA79" s="133">
        <f t="shared" si="37"/>
      </c>
    </row>
    <row r="80" spans="1:27" s="60" customFormat="1" ht="13.5">
      <c r="A80" s="60">
        <f t="shared" si="25"/>
        <v>264</v>
      </c>
      <c r="B80" s="60">
        <f t="shared" si="26"/>
        <v>208</v>
      </c>
      <c r="C80" s="61">
        <f t="shared" si="27"/>
      </c>
      <c r="D80" s="61">
        <f>IF(F80="","",IF(SUM($D$2:D79)=0,(郡市番号*1000)+1,MAX($D$2:D79)+1))</f>
      </c>
      <c r="E80" s="250">
        <f>IF('女子'!C93&lt;&gt;"",'女子'!C93,"")</f>
      </c>
      <c r="F80" s="61">
        <f>IF('女子'!D93&lt;&gt;"",'女子'!D93,"")</f>
      </c>
      <c r="G80" s="61">
        <f>IF('女子'!F93&lt;&gt;"",'女子'!F93,"")</f>
      </c>
      <c r="H80" s="61">
        <f t="shared" si="30"/>
      </c>
      <c r="I80" s="61">
        <f>IF('女子'!G93&lt;&gt;"",'女子'!G93,"")</f>
      </c>
      <c r="J80" s="61">
        <f t="shared" si="31"/>
      </c>
      <c r="K80" s="62">
        <f t="shared" si="41"/>
      </c>
      <c r="L80" s="107">
        <f>IF(F80="","",'女子'!$B$87)</f>
      </c>
      <c r="M80" s="63">
        <f t="shared" si="32"/>
      </c>
      <c r="N80" s="61">
        <f t="shared" si="33"/>
      </c>
      <c r="O80" s="260">
        <f>IF('女子'!H93&lt;&gt;"",'女子'!H93,"")</f>
      </c>
      <c r="P80" s="64">
        <f t="shared" si="34"/>
      </c>
      <c r="Q80" s="64">
        <f t="shared" si="38"/>
      </c>
      <c r="R80" s="64">
        <f t="shared" si="39"/>
      </c>
      <c r="S80" s="64">
        <f t="shared" si="35"/>
      </c>
      <c r="T80" s="64">
        <f t="shared" si="29"/>
      </c>
      <c r="U80" s="65">
        <f t="shared" si="40"/>
      </c>
      <c r="V80" s="188">
        <f t="shared" si="36"/>
      </c>
      <c r="W80" s="194"/>
      <c r="X80" s="433"/>
      <c r="Z80" s="61">
        <f>IF(S80="","",IF(COUNTIF($S$2:S80,S80)=1,"●",""))</f>
      </c>
      <c r="AA80" s="133">
        <f t="shared" si="37"/>
      </c>
    </row>
    <row r="81" spans="1:27" s="66" customFormat="1" ht="13.5">
      <c r="A81" s="66">
        <f t="shared" si="25"/>
        <v>264</v>
      </c>
      <c r="B81" s="66">
        <f t="shared" si="26"/>
        <v>208</v>
      </c>
      <c r="C81" s="67">
        <f t="shared" si="27"/>
      </c>
      <c r="D81" s="67">
        <f>IF(F81="","",IF(SUM($D$2:D80)=0,(郡市番号*1000)+1,MAX($D$2:D80)+1))</f>
      </c>
      <c r="E81" s="251">
        <f>IF('女子'!C94&lt;&gt;"",'女子'!C94,"")</f>
      </c>
      <c r="F81" s="67">
        <f>IF('女子'!D94&lt;&gt;"",'女子'!D94,"")</f>
      </c>
      <c r="G81" s="67">
        <f>IF('女子'!F94&lt;&gt;"",'女子'!F94,"")</f>
      </c>
      <c r="H81" s="67">
        <f t="shared" si="30"/>
      </c>
      <c r="I81" s="67">
        <f>IF('女子'!G94&lt;&gt;"",'女子'!G94,"")</f>
      </c>
      <c r="J81" s="67">
        <f t="shared" si="31"/>
      </c>
      <c r="K81" s="68">
        <f t="shared" si="41"/>
      </c>
      <c r="L81" s="108">
        <f>IF(F81="","",'女子'!$B$87)</f>
      </c>
      <c r="M81" s="69">
        <f t="shared" si="32"/>
      </c>
      <c r="N81" s="67">
        <f t="shared" si="33"/>
      </c>
      <c r="O81" s="261">
        <f>IF('女子'!H94&lt;&gt;"",'女子'!H94,"")</f>
      </c>
      <c r="P81" s="70">
        <f t="shared" si="34"/>
      </c>
      <c r="Q81" s="70">
        <f t="shared" si="38"/>
      </c>
      <c r="R81" s="70">
        <f t="shared" si="39"/>
      </c>
      <c r="S81" s="70">
        <f t="shared" si="35"/>
      </c>
      <c r="T81" s="70">
        <f t="shared" si="29"/>
      </c>
      <c r="U81" s="71">
        <f t="shared" si="40"/>
      </c>
      <c r="V81" s="192">
        <f t="shared" si="36"/>
      </c>
      <c r="W81" s="195"/>
      <c r="X81" s="439"/>
      <c r="Z81" s="67">
        <f>IF(S81="","",IF(COUNTIF($S$2:S81,S81)=1,"●",""))</f>
      </c>
      <c r="AA81" s="134">
        <f t="shared" si="37"/>
      </c>
    </row>
    <row r="82" spans="1:27" s="54" customFormat="1" ht="13.5" customHeight="1">
      <c r="A82" s="54">
        <f t="shared" si="25"/>
        <v>264</v>
      </c>
      <c r="B82" s="54">
        <f t="shared" si="26"/>
        <v>208</v>
      </c>
      <c r="C82" s="55">
        <f t="shared" si="27"/>
      </c>
      <c r="D82" s="55">
        <f>IF(F82="","",IF(SUM($D$2:D81)=0,(郡市番号*1000)+1,MAX($D$2:D81)+1))</f>
      </c>
      <c r="E82" s="252">
        <f>IF('女子'!C95&lt;&gt;"",'女子'!C95,"")</f>
      </c>
      <c r="F82" s="55">
        <f>IF('女子'!D95&lt;&gt;"",'女子'!D95,"")</f>
      </c>
      <c r="G82" s="55">
        <f>IF('女子'!F95&lt;&gt;"",'女子'!F95,"")</f>
      </c>
      <c r="H82" s="55">
        <f t="shared" si="30"/>
      </c>
      <c r="I82" s="55">
        <f>IF('女子'!G95&lt;&gt;"",'女子'!G95,"")</f>
      </c>
      <c r="J82" s="55">
        <f t="shared" si="31"/>
      </c>
      <c r="K82" s="56">
        <f aca="true" t="shared" si="42" ref="K82:K89">IF(F82="","",11)</f>
      </c>
      <c r="L82" s="109">
        <f>IF(F82="","",'女子'!$B$95)</f>
      </c>
      <c r="M82" s="57">
        <f t="shared" si="32"/>
      </c>
      <c r="N82" s="55">
        <f t="shared" si="33"/>
      </c>
      <c r="O82" s="237">
        <f>IF('女子'!H95&lt;&gt;"",'女子'!H95,"")</f>
      </c>
      <c r="P82" s="58">
        <f t="shared" si="34"/>
      </c>
      <c r="Q82" s="58">
        <f t="shared" si="38"/>
      </c>
      <c r="R82" s="58">
        <f t="shared" si="39"/>
      </c>
      <c r="S82" s="58">
        <f t="shared" si="35"/>
      </c>
      <c r="T82" s="58">
        <f t="shared" si="29"/>
      </c>
      <c r="U82" s="59">
        <f t="shared" si="40"/>
      </c>
      <c r="V82" s="188">
        <f t="shared" si="36"/>
      </c>
      <c r="W82" s="194"/>
      <c r="X82" s="438" t="s">
        <v>67</v>
      </c>
      <c r="Z82" s="55">
        <f>IF(S82="","",IF(COUNTIF($S$2:S82,S82)=1,"●",""))</f>
      </c>
      <c r="AA82" s="135">
        <f t="shared" si="37"/>
      </c>
    </row>
    <row r="83" spans="1:27" s="60" customFormat="1" ht="13.5">
      <c r="A83" s="60">
        <f t="shared" si="25"/>
        <v>264</v>
      </c>
      <c r="B83" s="60">
        <f t="shared" si="26"/>
        <v>208</v>
      </c>
      <c r="C83" s="61">
        <f t="shared" si="27"/>
      </c>
      <c r="D83" s="61">
        <f>IF(F83="","",IF(SUM($D$2:D82)=0,(郡市番号*1000)+1,MAX($D$2:D82)+1))</f>
      </c>
      <c r="E83" s="250">
        <f>IF('女子'!C96&lt;&gt;"",'女子'!C96,"")</f>
      </c>
      <c r="F83" s="61">
        <f>IF('女子'!D96&lt;&gt;"",'女子'!D96,"")</f>
      </c>
      <c r="G83" s="61">
        <f>IF('女子'!F96&lt;&gt;"",'女子'!F96,"")</f>
      </c>
      <c r="H83" s="61">
        <f t="shared" si="30"/>
      </c>
      <c r="I83" s="61">
        <f>IF('女子'!G96&lt;&gt;"",'女子'!G96,"")</f>
      </c>
      <c r="J83" s="61">
        <f t="shared" si="31"/>
      </c>
      <c r="K83" s="62">
        <f t="shared" si="42"/>
      </c>
      <c r="L83" s="107">
        <f>IF(F83="","",'女子'!$B$95)</f>
      </c>
      <c r="M83" s="63">
        <f t="shared" si="32"/>
      </c>
      <c r="N83" s="61">
        <f t="shared" si="33"/>
      </c>
      <c r="O83" s="237">
        <f>IF('女子'!H96&lt;&gt;"",'女子'!H96,"")</f>
      </c>
      <c r="P83" s="64">
        <f t="shared" si="34"/>
      </c>
      <c r="Q83" s="64">
        <f t="shared" si="38"/>
      </c>
      <c r="R83" s="64">
        <f t="shared" si="39"/>
      </c>
      <c r="S83" s="64">
        <f t="shared" si="35"/>
      </c>
      <c r="T83" s="64">
        <f t="shared" si="29"/>
      </c>
      <c r="U83" s="65">
        <f t="shared" si="40"/>
      </c>
      <c r="V83" s="188">
        <f t="shared" si="36"/>
      </c>
      <c r="W83" s="194"/>
      <c r="X83" s="433"/>
      <c r="Z83" s="61">
        <f>IF(S83="","",IF(COUNTIF($S$2:S83,S83)=1,"●",""))</f>
      </c>
      <c r="AA83" s="133">
        <f t="shared" si="37"/>
      </c>
    </row>
    <row r="84" spans="1:27" s="60" customFormat="1" ht="13.5">
      <c r="A84" s="60">
        <f t="shared" si="25"/>
        <v>264</v>
      </c>
      <c r="B84" s="60">
        <f t="shared" si="26"/>
        <v>208</v>
      </c>
      <c r="C84" s="61">
        <f t="shared" si="27"/>
      </c>
      <c r="D84" s="61">
        <f>IF(F84="","",IF(SUM($D$2:D83)=0,(郡市番号*1000)+1,MAX($D$2:D83)+1))</f>
      </c>
      <c r="E84" s="250">
        <f>IF('女子'!C97&lt;&gt;"",'女子'!C97,"")</f>
      </c>
      <c r="F84" s="61">
        <f>IF('女子'!D97&lt;&gt;"",'女子'!D97,"")</f>
      </c>
      <c r="G84" s="61">
        <f>IF('女子'!F97&lt;&gt;"",'女子'!F97,"")</f>
      </c>
      <c r="H84" s="61">
        <f t="shared" si="30"/>
      </c>
      <c r="I84" s="61">
        <f>IF('女子'!G97&lt;&gt;"",'女子'!G97,"")</f>
      </c>
      <c r="J84" s="61">
        <f t="shared" si="31"/>
      </c>
      <c r="K84" s="62">
        <f t="shared" si="42"/>
      </c>
      <c r="L84" s="107">
        <f>IF(F84="","",'女子'!$B$95)</f>
      </c>
      <c r="M84" s="63">
        <f t="shared" si="32"/>
      </c>
      <c r="N84" s="61">
        <f t="shared" si="33"/>
      </c>
      <c r="O84" s="237">
        <f>IF('女子'!H97&lt;&gt;"",'女子'!H97,"")</f>
      </c>
      <c r="P84" s="64">
        <f t="shared" si="34"/>
      </c>
      <c r="Q84" s="64">
        <f t="shared" si="38"/>
      </c>
      <c r="R84" s="64">
        <f t="shared" si="39"/>
      </c>
      <c r="S84" s="64">
        <f t="shared" si="35"/>
      </c>
      <c r="T84" s="64">
        <f t="shared" si="29"/>
      </c>
      <c r="U84" s="65">
        <f t="shared" si="40"/>
      </c>
      <c r="V84" s="188">
        <f t="shared" si="36"/>
      </c>
      <c r="W84" s="194"/>
      <c r="X84" s="433"/>
      <c r="Z84" s="61">
        <f>IF(S84="","",IF(COUNTIF($S$2:S84,S84)=1,"●",""))</f>
      </c>
      <c r="AA84" s="133">
        <f t="shared" si="37"/>
      </c>
    </row>
    <row r="85" spans="1:27" s="60" customFormat="1" ht="13.5">
      <c r="A85" s="60">
        <f t="shared" si="25"/>
        <v>264</v>
      </c>
      <c r="B85" s="60">
        <f t="shared" si="26"/>
        <v>208</v>
      </c>
      <c r="C85" s="61">
        <f t="shared" si="27"/>
      </c>
      <c r="D85" s="61">
        <f>IF(F85="","",IF(SUM($D$2:D84)=0,(郡市番号*1000)+1,MAX($D$2:D84)+1))</f>
      </c>
      <c r="E85" s="250">
        <f>IF('女子'!C98&lt;&gt;"",'女子'!C98,"")</f>
      </c>
      <c r="F85" s="61">
        <f>IF('女子'!D98&lt;&gt;"",'女子'!D98,"")</f>
      </c>
      <c r="G85" s="61">
        <f>IF('女子'!F98&lt;&gt;"",'女子'!F98,"")</f>
      </c>
      <c r="H85" s="61">
        <f t="shared" si="30"/>
      </c>
      <c r="I85" s="61">
        <f>IF('女子'!G98&lt;&gt;"",'女子'!G98,"")</f>
      </c>
      <c r="J85" s="61">
        <f t="shared" si="31"/>
      </c>
      <c r="K85" s="62">
        <f t="shared" si="42"/>
      </c>
      <c r="L85" s="107">
        <f>IF(F85="","",'女子'!$B$95)</f>
      </c>
      <c r="M85" s="63">
        <f t="shared" si="32"/>
      </c>
      <c r="N85" s="61">
        <f t="shared" si="33"/>
      </c>
      <c r="O85" s="237">
        <f>IF('女子'!H98&lt;&gt;"",'女子'!H98,"")</f>
      </c>
      <c r="P85" s="64">
        <f t="shared" si="34"/>
      </c>
      <c r="Q85" s="64">
        <f t="shared" si="38"/>
      </c>
      <c r="R85" s="64">
        <f t="shared" si="39"/>
      </c>
      <c r="S85" s="64">
        <f t="shared" si="35"/>
      </c>
      <c r="T85" s="64">
        <f t="shared" si="29"/>
      </c>
      <c r="U85" s="65">
        <f t="shared" si="40"/>
      </c>
      <c r="V85" s="188">
        <f t="shared" si="36"/>
      </c>
      <c r="W85" s="194"/>
      <c r="X85" s="433"/>
      <c r="Z85" s="61">
        <f>IF(S85="","",IF(COUNTIF($S$2:S85,S85)=1,"●",""))</f>
      </c>
      <c r="AA85" s="133">
        <f t="shared" si="37"/>
      </c>
    </row>
    <row r="86" spans="1:27" s="60" customFormat="1" ht="13.5">
      <c r="A86" s="60">
        <f t="shared" si="25"/>
        <v>264</v>
      </c>
      <c r="B86" s="60">
        <f t="shared" si="26"/>
        <v>208</v>
      </c>
      <c r="C86" s="61">
        <f t="shared" si="27"/>
      </c>
      <c r="D86" s="61">
        <f>IF(F86="","",IF(SUM($D$2:D85)=0,(郡市番号*1000)+1,MAX($D$2:D85)+1))</f>
      </c>
      <c r="E86" s="250">
        <f>IF('女子'!C99&lt;&gt;"",'女子'!C99,"")</f>
      </c>
      <c r="F86" s="61">
        <f>IF('女子'!D99&lt;&gt;"",'女子'!D99,"")</f>
      </c>
      <c r="G86" s="61">
        <f>IF('女子'!F99&lt;&gt;"",'女子'!F99,"")</f>
      </c>
      <c r="H86" s="61">
        <f t="shared" si="30"/>
      </c>
      <c r="I86" s="61">
        <f>IF('女子'!G99&lt;&gt;"",'女子'!G99,"")</f>
      </c>
      <c r="J86" s="61">
        <f t="shared" si="31"/>
      </c>
      <c r="K86" s="62">
        <f t="shared" si="42"/>
      </c>
      <c r="L86" s="107">
        <f>IF(F86="","",'女子'!$B$95)</f>
      </c>
      <c r="M86" s="63">
        <f t="shared" si="32"/>
      </c>
      <c r="N86" s="61">
        <f t="shared" si="33"/>
      </c>
      <c r="O86" s="237">
        <f>IF('女子'!H99&lt;&gt;"",'女子'!H99,"")</f>
      </c>
      <c r="P86" s="64">
        <f t="shared" si="34"/>
      </c>
      <c r="Q86" s="64">
        <f t="shared" si="38"/>
      </c>
      <c r="R86" s="64">
        <f t="shared" si="39"/>
      </c>
      <c r="S86" s="64">
        <f t="shared" si="35"/>
      </c>
      <c r="T86" s="64">
        <f t="shared" si="29"/>
      </c>
      <c r="U86" s="65">
        <f t="shared" si="40"/>
      </c>
      <c r="V86" s="188">
        <f t="shared" si="36"/>
      </c>
      <c r="W86" s="194"/>
      <c r="X86" s="433"/>
      <c r="Z86" s="61">
        <f>IF(S86="","",IF(COUNTIF($S$2:S86,S86)=1,"●",""))</f>
      </c>
      <c r="AA86" s="133">
        <f t="shared" si="37"/>
      </c>
    </row>
    <row r="87" spans="1:27" s="60" customFormat="1" ht="13.5">
      <c r="A87" s="60">
        <f t="shared" si="25"/>
        <v>264</v>
      </c>
      <c r="B87" s="60">
        <f t="shared" si="26"/>
        <v>208</v>
      </c>
      <c r="C87" s="61">
        <f t="shared" si="27"/>
      </c>
      <c r="D87" s="61">
        <f>IF(F87="","",IF(SUM($D$2:D86)=0,(郡市番号*1000)+1,MAX($D$2:D86)+1))</f>
      </c>
      <c r="E87" s="250">
        <f>IF('女子'!C100&lt;&gt;"",'女子'!C100,"")</f>
      </c>
      <c r="F87" s="61">
        <f>IF('女子'!D100&lt;&gt;"",'女子'!D100,"")</f>
      </c>
      <c r="G87" s="61">
        <f>IF('女子'!F100&lt;&gt;"",'女子'!F100,"")</f>
      </c>
      <c r="H87" s="61">
        <f t="shared" si="30"/>
      </c>
      <c r="I87" s="61">
        <f>IF('女子'!G100&lt;&gt;"",'女子'!G100,"")</f>
      </c>
      <c r="J87" s="61">
        <f t="shared" si="31"/>
      </c>
      <c r="K87" s="62">
        <f t="shared" si="42"/>
      </c>
      <c r="L87" s="107">
        <f>IF(F87="","",'女子'!$B$95)</f>
      </c>
      <c r="M87" s="63">
        <f t="shared" si="32"/>
      </c>
      <c r="N87" s="61">
        <f t="shared" si="33"/>
      </c>
      <c r="O87" s="237">
        <f>IF('女子'!H100&lt;&gt;"",'女子'!H100,"")</f>
      </c>
      <c r="P87" s="64">
        <f t="shared" si="34"/>
      </c>
      <c r="Q87" s="64">
        <f t="shared" si="38"/>
      </c>
      <c r="R87" s="64">
        <f t="shared" si="39"/>
      </c>
      <c r="S87" s="64">
        <f t="shared" si="35"/>
      </c>
      <c r="T87" s="64">
        <f t="shared" si="29"/>
      </c>
      <c r="U87" s="65">
        <f t="shared" si="40"/>
      </c>
      <c r="V87" s="188">
        <f t="shared" si="36"/>
      </c>
      <c r="W87" s="194"/>
      <c r="X87" s="433"/>
      <c r="Z87" s="61">
        <f>IF(S87="","",IF(COUNTIF($S$2:S87,S87)=1,"●",""))</f>
      </c>
      <c r="AA87" s="133">
        <f t="shared" si="37"/>
      </c>
    </row>
    <row r="88" spans="1:27" s="60" customFormat="1" ht="13.5">
      <c r="A88" s="60">
        <f t="shared" si="25"/>
        <v>264</v>
      </c>
      <c r="B88" s="60">
        <f t="shared" si="26"/>
        <v>208</v>
      </c>
      <c r="C88" s="61">
        <f t="shared" si="27"/>
      </c>
      <c r="D88" s="61">
        <f>IF(F88="","",IF(SUM($D$2:D87)=0,(郡市番号*1000)+1,MAX($D$2:D87)+1))</f>
      </c>
      <c r="E88" s="250">
        <f>IF('女子'!C101&lt;&gt;"",'女子'!C101,"")</f>
      </c>
      <c r="F88" s="61">
        <f>IF('女子'!D101&lt;&gt;"",'女子'!D101,"")</f>
      </c>
      <c r="G88" s="61">
        <f>IF('女子'!F101&lt;&gt;"",'女子'!F101,"")</f>
      </c>
      <c r="H88" s="61">
        <f t="shared" si="30"/>
      </c>
      <c r="I88" s="61">
        <f>IF('女子'!G101&lt;&gt;"",'女子'!G101,"")</f>
      </c>
      <c r="J88" s="61">
        <f t="shared" si="31"/>
      </c>
      <c r="K88" s="62">
        <f t="shared" si="42"/>
      </c>
      <c r="L88" s="107">
        <f>IF(F88="","",'女子'!$B$95)</f>
      </c>
      <c r="M88" s="63">
        <f t="shared" si="32"/>
      </c>
      <c r="N88" s="61">
        <f t="shared" si="33"/>
      </c>
      <c r="O88" s="237">
        <f>IF('女子'!H101&lt;&gt;"",'女子'!H101,"")</f>
      </c>
      <c r="P88" s="64">
        <f t="shared" si="34"/>
      </c>
      <c r="Q88" s="64">
        <f t="shared" si="38"/>
      </c>
      <c r="R88" s="64">
        <f t="shared" si="39"/>
      </c>
      <c r="S88" s="64">
        <f t="shared" si="35"/>
      </c>
      <c r="T88" s="64">
        <f t="shared" si="29"/>
      </c>
      <c r="U88" s="65">
        <f t="shared" si="40"/>
      </c>
      <c r="V88" s="188">
        <f t="shared" si="36"/>
      </c>
      <c r="W88" s="194"/>
      <c r="X88" s="433"/>
      <c r="Z88" s="61">
        <f>IF(S88="","",IF(COUNTIF($S$2:S88,S88)=1,"●",""))</f>
      </c>
      <c r="AA88" s="133">
        <f t="shared" si="37"/>
      </c>
    </row>
    <row r="89" spans="1:27" s="66" customFormat="1" ht="13.5">
      <c r="A89" s="66">
        <f t="shared" si="25"/>
        <v>264</v>
      </c>
      <c r="B89" s="66">
        <f t="shared" si="26"/>
        <v>208</v>
      </c>
      <c r="C89" s="67">
        <f t="shared" si="27"/>
      </c>
      <c r="D89" s="67">
        <f>IF(F89="","",IF(SUM($D$2:D88)=0,(郡市番号*1000)+1,MAX($D$2:D88)+1))</f>
      </c>
      <c r="E89" s="251">
        <f>IF('女子'!C102&lt;&gt;"",'女子'!C102,"")</f>
      </c>
      <c r="F89" s="67">
        <f>IF('女子'!D102&lt;&gt;"",'女子'!D102,"")</f>
      </c>
      <c r="G89" s="67">
        <f>IF('女子'!F102&lt;&gt;"",'女子'!F102,"")</f>
      </c>
      <c r="H89" s="67">
        <f t="shared" si="30"/>
      </c>
      <c r="I89" s="67">
        <f>IF('女子'!G102&lt;&gt;"",'女子'!G102,"")</f>
      </c>
      <c r="J89" s="67">
        <f t="shared" si="31"/>
      </c>
      <c r="K89" s="68">
        <f t="shared" si="42"/>
      </c>
      <c r="L89" s="108">
        <f>IF(F89="","",'女子'!$B$95)</f>
      </c>
      <c r="M89" s="69">
        <f t="shared" si="32"/>
      </c>
      <c r="N89" s="67">
        <f t="shared" si="33"/>
      </c>
      <c r="O89" s="238">
        <f>IF('女子'!H102&lt;&gt;"",'女子'!H102,"")</f>
      </c>
      <c r="P89" s="70">
        <f t="shared" si="34"/>
      </c>
      <c r="Q89" s="70">
        <f t="shared" si="38"/>
      </c>
      <c r="R89" s="70">
        <f t="shared" si="39"/>
      </c>
      <c r="S89" s="70">
        <f t="shared" si="35"/>
      </c>
      <c r="T89" s="70">
        <f t="shared" si="29"/>
      </c>
      <c r="U89" s="71">
        <f t="shared" si="40"/>
      </c>
      <c r="V89" s="192">
        <f t="shared" si="36"/>
      </c>
      <c r="W89" s="195"/>
      <c r="X89" s="439"/>
      <c r="Z89" s="67">
        <f>IF(S89="","",IF(COUNTIF($S$2:S89,S89)=1,"●",""))</f>
      </c>
      <c r="AA89" s="134">
        <f t="shared" si="37"/>
      </c>
    </row>
    <row r="90" spans="1:27" s="54" customFormat="1" ht="13.5" customHeight="1">
      <c r="A90" s="54">
        <f t="shared" si="25"/>
        <v>264</v>
      </c>
      <c r="B90" s="54">
        <f t="shared" si="26"/>
        <v>208</v>
      </c>
      <c r="C90" s="55">
        <f t="shared" si="27"/>
      </c>
      <c r="D90" s="55">
        <f>IF(F90="","",IF(SUM($D$2:D89)=0,(郡市番号*1000)+1,MAX($D$2:D89)+1))</f>
      </c>
      <c r="E90" s="252">
        <f>IF('女子'!C103&lt;&gt;"",'女子'!C103,"")</f>
      </c>
      <c r="F90" s="55">
        <f>IF('女子'!D103&lt;&gt;"",'女子'!D103,"")</f>
      </c>
      <c r="G90" s="55">
        <f>IF('女子'!F103&lt;&gt;"",'女子'!F103,"")</f>
      </c>
      <c r="H90" s="55">
        <f t="shared" si="30"/>
      </c>
      <c r="I90" s="55">
        <f>IF('女子'!G103&lt;&gt;"",'女子'!G103,"")</f>
      </c>
      <c r="J90" s="55">
        <f t="shared" si="31"/>
      </c>
      <c r="K90" s="56">
        <f aca="true" t="shared" si="43" ref="K90:K97">IF(F90="","",12)</f>
      </c>
      <c r="L90" s="109">
        <f>IF(F90="","",'女子'!$B$103)</f>
      </c>
      <c r="M90" s="57">
        <f t="shared" si="32"/>
      </c>
      <c r="N90" s="55">
        <f t="shared" si="33"/>
      </c>
      <c r="O90" s="237">
        <f>IF('女子'!H103&lt;&gt;"",'女子'!H103,"")</f>
      </c>
      <c r="P90" s="58">
        <f t="shared" si="34"/>
      </c>
      <c r="Q90" s="58">
        <f t="shared" si="38"/>
      </c>
      <c r="R90" s="58">
        <f t="shared" si="39"/>
      </c>
      <c r="S90" s="58">
        <f t="shared" si="35"/>
      </c>
      <c r="T90" s="58">
        <f t="shared" si="29"/>
      </c>
      <c r="U90" s="59">
        <f t="shared" si="40"/>
      </c>
      <c r="V90" s="188">
        <f t="shared" si="36"/>
      </c>
      <c r="W90" s="194"/>
      <c r="X90" s="438" t="s">
        <v>66</v>
      </c>
      <c r="Z90" s="55">
        <f>IF(S90="","",IF(COUNTIF($S$2:S90,S90)=1,"●",""))</f>
      </c>
      <c r="AA90" s="135">
        <f t="shared" si="37"/>
      </c>
    </row>
    <row r="91" spans="1:27" s="60" customFormat="1" ht="13.5">
      <c r="A91" s="60">
        <f t="shared" si="25"/>
        <v>264</v>
      </c>
      <c r="B91" s="60">
        <f t="shared" si="26"/>
        <v>208</v>
      </c>
      <c r="C91" s="61">
        <f t="shared" si="27"/>
      </c>
      <c r="D91" s="61">
        <f>IF(F91="","",IF(SUM($D$2:D90)=0,(郡市番号*1000)+1,MAX($D$2:D90)+1))</f>
      </c>
      <c r="E91" s="250">
        <f>IF('女子'!C104&lt;&gt;"",'女子'!C104,"")</f>
      </c>
      <c r="F91" s="61">
        <f>IF('女子'!D104&lt;&gt;"",'女子'!D104,"")</f>
      </c>
      <c r="G91" s="61">
        <f>IF('女子'!F104&lt;&gt;"",'女子'!F104,"")</f>
      </c>
      <c r="H91" s="61">
        <f t="shared" si="30"/>
      </c>
      <c r="I91" s="61">
        <f>IF('女子'!G104&lt;&gt;"",'女子'!G104,"")</f>
      </c>
      <c r="J91" s="61">
        <f t="shared" si="31"/>
      </c>
      <c r="K91" s="62">
        <f t="shared" si="43"/>
      </c>
      <c r="L91" s="107">
        <f>IF(F91="","",'女子'!$B$103)</f>
      </c>
      <c r="M91" s="63">
        <f t="shared" si="32"/>
      </c>
      <c r="N91" s="61">
        <f t="shared" si="33"/>
      </c>
      <c r="O91" s="237">
        <f>IF('女子'!H104&lt;&gt;"",'女子'!H104,"")</f>
      </c>
      <c r="P91" s="64">
        <f t="shared" si="34"/>
      </c>
      <c r="Q91" s="64">
        <f t="shared" si="38"/>
      </c>
      <c r="R91" s="64">
        <f t="shared" si="39"/>
      </c>
      <c r="S91" s="64">
        <f t="shared" si="35"/>
      </c>
      <c r="T91" s="64">
        <f t="shared" si="29"/>
      </c>
      <c r="U91" s="65">
        <f t="shared" si="40"/>
      </c>
      <c r="V91" s="188">
        <f t="shared" si="36"/>
      </c>
      <c r="W91" s="194"/>
      <c r="X91" s="433"/>
      <c r="Z91" s="61">
        <f>IF(S91="","",IF(COUNTIF($S$2:S91,S91)=1,"●",""))</f>
      </c>
      <c r="AA91" s="133">
        <f t="shared" si="37"/>
      </c>
    </row>
    <row r="92" spans="1:27" s="60" customFormat="1" ht="13.5">
      <c r="A92" s="60">
        <f t="shared" si="25"/>
        <v>264</v>
      </c>
      <c r="B92" s="60">
        <f t="shared" si="26"/>
        <v>208</v>
      </c>
      <c r="C92" s="61">
        <f t="shared" si="27"/>
      </c>
      <c r="D92" s="61">
        <f>IF(F92="","",IF(SUM($D$2:D91)=0,(郡市番号*1000)+1,MAX($D$2:D91)+1))</f>
      </c>
      <c r="E92" s="250">
        <f>IF('女子'!C105&lt;&gt;"",'女子'!C105,"")</f>
      </c>
      <c r="F92" s="61">
        <f>IF('女子'!D105&lt;&gt;"",'女子'!D105,"")</f>
      </c>
      <c r="G92" s="61">
        <f>IF('女子'!F105&lt;&gt;"",'女子'!F105,"")</f>
      </c>
      <c r="H92" s="61">
        <f t="shared" si="30"/>
      </c>
      <c r="I92" s="61">
        <f>IF('女子'!G105&lt;&gt;"",'女子'!G105,"")</f>
      </c>
      <c r="J92" s="61">
        <f t="shared" si="31"/>
      </c>
      <c r="K92" s="62">
        <f t="shared" si="43"/>
      </c>
      <c r="L92" s="107">
        <f>IF(F92="","",'女子'!$B$103)</f>
      </c>
      <c r="M92" s="63">
        <f t="shared" si="32"/>
      </c>
      <c r="N92" s="61">
        <f t="shared" si="33"/>
      </c>
      <c r="O92" s="237">
        <f>IF('女子'!H105&lt;&gt;"",'女子'!H105,"")</f>
      </c>
      <c r="P92" s="64">
        <f t="shared" si="34"/>
      </c>
      <c r="Q92" s="64">
        <f t="shared" si="38"/>
      </c>
      <c r="R92" s="64">
        <f t="shared" si="39"/>
      </c>
      <c r="S92" s="64">
        <f t="shared" si="35"/>
      </c>
      <c r="T92" s="64">
        <f t="shared" si="29"/>
      </c>
      <c r="U92" s="65">
        <f t="shared" si="40"/>
      </c>
      <c r="V92" s="188">
        <f t="shared" si="36"/>
      </c>
      <c r="W92" s="194"/>
      <c r="X92" s="433"/>
      <c r="Z92" s="61">
        <f>IF(S92="","",IF(COUNTIF($S$2:S92,S92)=1,"●",""))</f>
      </c>
      <c r="AA92" s="133">
        <f t="shared" si="37"/>
      </c>
    </row>
    <row r="93" spans="1:27" s="60" customFormat="1" ht="13.5">
      <c r="A93" s="60">
        <f t="shared" si="25"/>
        <v>264</v>
      </c>
      <c r="B93" s="60">
        <f t="shared" si="26"/>
        <v>208</v>
      </c>
      <c r="C93" s="61">
        <f t="shared" si="27"/>
      </c>
      <c r="D93" s="61">
        <f>IF(F93="","",IF(SUM($D$2:D92)=0,(郡市番号*1000)+1,MAX($D$2:D92)+1))</f>
      </c>
      <c r="E93" s="250">
        <f>IF('女子'!C106&lt;&gt;"",'女子'!C106,"")</f>
      </c>
      <c r="F93" s="61">
        <f>IF('女子'!D106&lt;&gt;"",'女子'!D106,"")</f>
      </c>
      <c r="G93" s="61">
        <f>IF('女子'!F106&lt;&gt;"",'女子'!F106,"")</f>
      </c>
      <c r="H93" s="61">
        <f t="shared" si="30"/>
      </c>
      <c r="I93" s="61">
        <f>IF('女子'!G106&lt;&gt;"",'女子'!G106,"")</f>
      </c>
      <c r="J93" s="61">
        <f t="shared" si="31"/>
      </c>
      <c r="K93" s="62">
        <f t="shared" si="43"/>
      </c>
      <c r="L93" s="107">
        <f>IF(F93="","",'女子'!$B$103)</f>
      </c>
      <c r="M93" s="63">
        <f t="shared" si="32"/>
      </c>
      <c r="N93" s="61">
        <f t="shared" si="33"/>
      </c>
      <c r="O93" s="237">
        <f>IF('女子'!H106&lt;&gt;"",'女子'!H106,"")</f>
      </c>
      <c r="P93" s="64">
        <f t="shared" si="34"/>
      </c>
      <c r="Q93" s="64">
        <f t="shared" si="38"/>
      </c>
      <c r="R93" s="64">
        <f t="shared" si="39"/>
      </c>
      <c r="S93" s="64">
        <f t="shared" si="35"/>
      </c>
      <c r="T93" s="64">
        <f t="shared" si="29"/>
      </c>
      <c r="U93" s="65">
        <f t="shared" si="40"/>
      </c>
      <c r="V93" s="188">
        <f t="shared" si="36"/>
      </c>
      <c r="W93" s="194"/>
      <c r="X93" s="433"/>
      <c r="Z93" s="61">
        <f>IF(S93="","",IF(COUNTIF($S$2:S93,S93)=1,"●",""))</f>
      </c>
      <c r="AA93" s="133">
        <f t="shared" si="37"/>
      </c>
    </row>
    <row r="94" spans="1:27" s="60" customFormat="1" ht="13.5">
      <c r="A94" s="60">
        <f t="shared" si="25"/>
        <v>264</v>
      </c>
      <c r="B94" s="60">
        <f t="shared" si="26"/>
        <v>208</v>
      </c>
      <c r="C94" s="61">
        <f t="shared" si="27"/>
      </c>
      <c r="D94" s="61">
        <f>IF(F94="","",IF(SUM($D$2:D93)=0,(郡市番号*1000)+1,MAX($D$2:D93)+1))</f>
      </c>
      <c r="E94" s="250">
        <f>IF('女子'!C107&lt;&gt;"",'女子'!C107,"")</f>
      </c>
      <c r="F94" s="61">
        <f>IF('女子'!D107&lt;&gt;"",'女子'!D107,"")</f>
      </c>
      <c r="G94" s="61">
        <f>IF('女子'!F107&lt;&gt;"",'女子'!F107,"")</f>
      </c>
      <c r="H94" s="61">
        <f t="shared" si="30"/>
      </c>
      <c r="I94" s="61">
        <f>IF('女子'!G107&lt;&gt;"",'女子'!G107,"")</f>
      </c>
      <c r="J94" s="61">
        <f t="shared" si="31"/>
      </c>
      <c r="K94" s="62">
        <f t="shared" si="43"/>
      </c>
      <c r="L94" s="107">
        <f>IF(F94="","",'女子'!$B$103)</f>
      </c>
      <c r="M94" s="63">
        <f t="shared" si="32"/>
      </c>
      <c r="N94" s="61">
        <f t="shared" si="33"/>
      </c>
      <c r="O94" s="237">
        <f>IF('女子'!H107&lt;&gt;"",'女子'!H107,"")</f>
      </c>
      <c r="P94" s="64">
        <f t="shared" si="34"/>
      </c>
      <c r="Q94" s="64">
        <f t="shared" si="38"/>
      </c>
      <c r="R94" s="64">
        <f t="shared" si="39"/>
      </c>
      <c r="S94" s="64">
        <f t="shared" si="35"/>
      </c>
      <c r="T94" s="64">
        <f t="shared" si="29"/>
      </c>
      <c r="U94" s="65">
        <f t="shared" si="40"/>
      </c>
      <c r="V94" s="188">
        <f t="shared" si="36"/>
      </c>
      <c r="W94" s="194"/>
      <c r="X94" s="433"/>
      <c r="Z94" s="61">
        <f>IF(S94="","",IF(COUNTIF($S$2:S94,S94)=1,"●",""))</f>
      </c>
      <c r="AA94" s="133">
        <f t="shared" si="37"/>
      </c>
    </row>
    <row r="95" spans="1:27" s="60" customFormat="1" ht="13.5">
      <c r="A95" s="60">
        <f t="shared" si="25"/>
        <v>264</v>
      </c>
      <c r="B95" s="60">
        <f t="shared" si="26"/>
        <v>208</v>
      </c>
      <c r="C95" s="61">
        <f t="shared" si="27"/>
      </c>
      <c r="D95" s="61">
        <f>IF(F95="","",IF(SUM($D$2:D94)=0,(郡市番号*1000)+1,MAX($D$2:D94)+1))</f>
      </c>
      <c r="E95" s="250">
        <f>IF('女子'!C108&lt;&gt;"",'女子'!C108,"")</f>
      </c>
      <c r="F95" s="61">
        <f>IF('女子'!D108&lt;&gt;"",'女子'!D108,"")</f>
      </c>
      <c r="G95" s="61">
        <f>IF('女子'!F108&lt;&gt;"",'女子'!F108,"")</f>
      </c>
      <c r="H95" s="61">
        <f t="shared" si="30"/>
      </c>
      <c r="I95" s="61">
        <f>IF('女子'!G108&lt;&gt;"",'女子'!G108,"")</f>
      </c>
      <c r="J95" s="61">
        <f t="shared" si="31"/>
      </c>
      <c r="K95" s="62">
        <f t="shared" si="43"/>
      </c>
      <c r="L95" s="107">
        <f>IF(F95="","",'女子'!$B$103)</f>
      </c>
      <c r="M95" s="63">
        <f t="shared" si="32"/>
      </c>
      <c r="N95" s="61">
        <f t="shared" si="33"/>
      </c>
      <c r="O95" s="237">
        <f>IF('女子'!H108&lt;&gt;"",'女子'!H108,"")</f>
      </c>
      <c r="P95" s="64">
        <f t="shared" si="34"/>
      </c>
      <c r="Q95" s="64">
        <f t="shared" si="38"/>
      </c>
      <c r="R95" s="64">
        <f t="shared" si="39"/>
      </c>
      <c r="S95" s="64">
        <f t="shared" si="35"/>
      </c>
      <c r="T95" s="64">
        <f t="shared" si="29"/>
      </c>
      <c r="U95" s="65">
        <f t="shared" si="40"/>
      </c>
      <c r="V95" s="188">
        <f t="shared" si="36"/>
      </c>
      <c r="W95" s="194"/>
      <c r="X95" s="433"/>
      <c r="Z95" s="61">
        <f>IF(S95="","",IF(COUNTIF($S$2:S95,S95)=1,"●",""))</f>
      </c>
      <c r="AA95" s="133">
        <f t="shared" si="37"/>
      </c>
    </row>
    <row r="96" spans="1:27" s="60" customFormat="1" ht="13.5">
      <c r="A96" s="60">
        <f t="shared" si="25"/>
        <v>264</v>
      </c>
      <c r="B96" s="60">
        <f t="shared" si="26"/>
        <v>208</v>
      </c>
      <c r="C96" s="61">
        <f t="shared" si="27"/>
      </c>
      <c r="D96" s="61">
        <f>IF(F96="","",IF(SUM($D$2:D95)=0,(郡市番号*1000)+1,MAX($D$2:D95)+1))</f>
      </c>
      <c r="E96" s="250">
        <f>IF('女子'!C109&lt;&gt;"",'女子'!C109,"")</f>
      </c>
      <c r="F96" s="61">
        <f>IF('女子'!D109&lt;&gt;"",'女子'!D109,"")</f>
      </c>
      <c r="G96" s="61">
        <f>IF('女子'!F109&lt;&gt;"",'女子'!F109,"")</f>
      </c>
      <c r="H96" s="61">
        <f t="shared" si="30"/>
      </c>
      <c r="I96" s="61">
        <f>IF('女子'!G109&lt;&gt;"",'女子'!G109,"")</f>
      </c>
      <c r="J96" s="61">
        <f t="shared" si="31"/>
      </c>
      <c r="K96" s="62">
        <f t="shared" si="43"/>
      </c>
      <c r="L96" s="107">
        <f>IF(F96="","",'女子'!$B$103)</f>
      </c>
      <c r="M96" s="63">
        <f t="shared" si="32"/>
      </c>
      <c r="N96" s="61">
        <f t="shared" si="33"/>
      </c>
      <c r="O96" s="237">
        <f>IF('女子'!H109&lt;&gt;"",'女子'!H109,"")</f>
      </c>
      <c r="P96" s="64">
        <f t="shared" si="34"/>
      </c>
      <c r="Q96" s="64">
        <f t="shared" si="38"/>
      </c>
      <c r="R96" s="64">
        <f t="shared" si="39"/>
      </c>
      <c r="S96" s="64">
        <f t="shared" si="35"/>
      </c>
      <c r="T96" s="64">
        <f t="shared" si="29"/>
      </c>
      <c r="U96" s="65">
        <f t="shared" si="40"/>
      </c>
      <c r="V96" s="188">
        <f t="shared" si="36"/>
      </c>
      <c r="W96" s="194"/>
      <c r="X96" s="433"/>
      <c r="Z96" s="61">
        <f>IF(S96="","",IF(COUNTIF($S$2:S96,S96)=1,"●",""))</f>
      </c>
      <c r="AA96" s="133">
        <f t="shared" si="37"/>
      </c>
    </row>
    <row r="97" spans="1:27" s="66" customFormat="1" ht="13.5">
      <c r="A97" s="66">
        <f t="shared" si="25"/>
        <v>264</v>
      </c>
      <c r="B97" s="66">
        <f t="shared" si="26"/>
        <v>208</v>
      </c>
      <c r="C97" s="67">
        <f t="shared" si="27"/>
      </c>
      <c r="D97" s="67">
        <f>IF(F97="","",IF(SUM($D$2:D96)=0,(郡市番号*1000)+1,MAX($D$2:D96)+1))</f>
      </c>
      <c r="E97" s="251">
        <f>IF('女子'!C110&lt;&gt;"",'女子'!C110,"")</f>
      </c>
      <c r="F97" s="67">
        <f>IF('女子'!D110&lt;&gt;"",'女子'!D110,"")</f>
      </c>
      <c r="G97" s="67">
        <f>IF('女子'!F110&lt;&gt;"",'女子'!F110,"")</f>
      </c>
      <c r="H97" s="67">
        <f t="shared" si="30"/>
      </c>
      <c r="I97" s="67">
        <f>IF('女子'!G110&lt;&gt;"",'女子'!G110,"")</f>
      </c>
      <c r="J97" s="67">
        <f t="shared" si="31"/>
      </c>
      <c r="K97" s="68">
        <f t="shared" si="43"/>
      </c>
      <c r="L97" s="108">
        <f>IF(F97="","",'女子'!$B$103)</f>
      </c>
      <c r="M97" s="69">
        <f t="shared" si="32"/>
      </c>
      <c r="N97" s="67">
        <f t="shared" si="33"/>
      </c>
      <c r="O97" s="238">
        <f>IF('女子'!H110&lt;&gt;"",'女子'!H110,"")</f>
      </c>
      <c r="P97" s="70">
        <f t="shared" si="34"/>
      </c>
      <c r="Q97" s="70">
        <f t="shared" si="38"/>
      </c>
      <c r="R97" s="70">
        <f t="shared" si="39"/>
      </c>
      <c r="S97" s="70">
        <f t="shared" si="35"/>
      </c>
      <c r="T97" s="70">
        <f t="shared" si="29"/>
      </c>
      <c r="U97" s="71">
        <f t="shared" si="40"/>
      </c>
      <c r="V97" s="192">
        <f t="shared" si="36"/>
      </c>
      <c r="W97" s="195"/>
      <c r="X97" s="439"/>
      <c r="Z97" s="67">
        <f>IF(S97="","",IF(COUNTIF($S$2:S97,S97)=1,"●",""))</f>
      </c>
      <c r="AA97" s="134">
        <f t="shared" si="37"/>
      </c>
    </row>
    <row r="98" spans="1:27" s="54" customFormat="1" ht="13.5">
      <c r="A98" s="54">
        <f t="shared" si="25"/>
        <v>264</v>
      </c>
      <c r="B98" s="54">
        <f aca="true" t="shared" si="44" ref="B98:B105">COUNTIF($S$2:$S$105,S98)+COUNTIF($S$162:$S$265,S98)</f>
        <v>208</v>
      </c>
      <c r="C98" s="55">
        <f t="shared" si="27"/>
      </c>
      <c r="D98" s="55">
        <f>IF(F98="","",IF(SUM($D$2:D97)=0,(郡市番号*1000)+1,MAX($D$2:D97)+1))</f>
      </c>
      <c r="E98" s="252">
        <f>IF('女子'!C111&lt;&gt;"",'女子'!C111,"")</f>
      </c>
      <c r="F98" s="55">
        <f>IF('女子'!D111&lt;&gt;"",'女子'!D111,"")</f>
      </c>
      <c r="G98" s="55">
        <f>IF('女子'!F111&lt;&gt;"",'女子'!F111,"")</f>
      </c>
      <c r="H98" s="55">
        <f t="shared" si="30"/>
      </c>
      <c r="I98" s="55">
        <f>IF('女子'!G111&lt;&gt;"",'女子'!G111,"")</f>
      </c>
      <c r="J98" s="55">
        <f t="shared" si="31"/>
      </c>
      <c r="K98" s="56">
        <f aca="true" t="shared" si="45" ref="K98:K105">IF(F98="","",13)</f>
      </c>
      <c r="L98" s="109">
        <f>IF(F98="","",'女子'!$B$111)</f>
      </c>
      <c r="M98" s="57">
        <f>IF(F98="","","F")</f>
      </c>
      <c r="N98" s="55">
        <f t="shared" si="33"/>
      </c>
      <c r="O98" s="237">
        <f>IF('女子'!H111&lt;&gt;"",'女子'!H111,"")</f>
      </c>
      <c r="P98" s="58">
        <f t="shared" si="34"/>
      </c>
      <c r="Q98" s="58">
        <f t="shared" si="38"/>
      </c>
      <c r="R98" s="58">
        <f t="shared" si="39"/>
      </c>
      <c r="S98" s="58">
        <f t="shared" si="35"/>
      </c>
      <c r="T98" s="58">
        <f aca="true" t="shared" si="46" ref="T98:T105">IF(F98="","",COUNTIF($S$2:$S$105,S98)+COUNTIF($S$162:$S$265,S98))</f>
      </c>
      <c r="U98" s="59">
        <f t="shared" si="40"/>
      </c>
      <c r="V98" s="188">
        <f t="shared" si="36"/>
      </c>
      <c r="W98" s="194"/>
      <c r="X98" s="438" t="s">
        <v>68</v>
      </c>
      <c r="Z98" s="55">
        <f>IF(S98="","",IF(COUNTIF($S$2:S98,S98)=1,"●",""))</f>
      </c>
      <c r="AA98" s="135">
        <f t="shared" si="37"/>
      </c>
    </row>
    <row r="99" spans="1:27" s="60" customFormat="1" ht="13.5">
      <c r="A99" s="60">
        <f t="shared" si="25"/>
        <v>264</v>
      </c>
      <c r="B99" s="60">
        <f t="shared" si="44"/>
        <v>208</v>
      </c>
      <c r="C99" s="61">
        <f t="shared" si="27"/>
      </c>
      <c r="D99" s="61">
        <f>IF(F99="","",IF(SUM($D$2:D98)=0,(郡市番号*1000)+1,MAX($D$2:D98)+1))</f>
      </c>
      <c r="E99" s="250">
        <f>IF('女子'!C112&lt;&gt;"",'女子'!C112,"")</f>
      </c>
      <c r="F99" s="61">
        <f>IF('女子'!D112&lt;&gt;"",'女子'!D112,"")</f>
      </c>
      <c r="G99" s="61">
        <f>IF('女子'!F112&lt;&gt;"",'女子'!F112,"")</f>
      </c>
      <c r="H99" s="61">
        <f t="shared" si="30"/>
      </c>
      <c r="I99" s="61">
        <f>IF('女子'!G112&lt;&gt;"",'女子'!G112,"")</f>
      </c>
      <c r="J99" s="61">
        <f t="shared" si="31"/>
      </c>
      <c r="K99" s="62">
        <f t="shared" si="45"/>
      </c>
      <c r="L99" s="107">
        <f>IF(F99="","",'女子'!$B$111)</f>
      </c>
      <c r="M99" s="63">
        <f aca="true" t="shared" si="47" ref="M99:M105">IF(F99="","","F")</f>
      </c>
      <c r="N99" s="61">
        <f t="shared" si="33"/>
      </c>
      <c r="O99" s="237">
        <f>IF('女子'!H112&lt;&gt;"",'女子'!H112,"")</f>
      </c>
      <c r="P99" s="64">
        <f t="shared" si="34"/>
      </c>
      <c r="Q99" s="64">
        <f t="shared" si="38"/>
      </c>
      <c r="R99" s="64">
        <f t="shared" si="39"/>
      </c>
      <c r="S99" s="64">
        <f t="shared" si="35"/>
      </c>
      <c r="T99" s="64">
        <f t="shared" si="46"/>
      </c>
      <c r="U99" s="65">
        <f t="shared" si="40"/>
      </c>
      <c r="V99" s="188">
        <f t="shared" si="36"/>
      </c>
      <c r="W99" s="194"/>
      <c r="X99" s="433"/>
      <c r="Z99" s="61">
        <f>IF(S99="","",IF(COUNTIF($S$2:S99,S99)=1,"●",""))</f>
      </c>
      <c r="AA99" s="133">
        <f t="shared" si="37"/>
      </c>
    </row>
    <row r="100" spans="1:27" s="60" customFormat="1" ht="13.5">
      <c r="A100" s="60">
        <f t="shared" si="25"/>
        <v>264</v>
      </c>
      <c r="B100" s="60">
        <f t="shared" si="44"/>
        <v>208</v>
      </c>
      <c r="C100" s="61">
        <f t="shared" si="27"/>
      </c>
      <c r="D100" s="61">
        <f>IF(F100="","",IF(SUM($D$2:D99)=0,(郡市番号*1000)+1,MAX($D$2:D99)+1))</f>
      </c>
      <c r="E100" s="250">
        <f>IF('女子'!C113&lt;&gt;"",'女子'!C113,"")</f>
      </c>
      <c r="F100" s="61">
        <f>IF('女子'!D113&lt;&gt;"",'女子'!D113,"")</f>
      </c>
      <c r="G100" s="61">
        <f>IF('女子'!F113&lt;&gt;"",'女子'!F113,"")</f>
      </c>
      <c r="H100" s="61">
        <f t="shared" si="30"/>
      </c>
      <c r="I100" s="61">
        <f>IF('女子'!G113&lt;&gt;"",'女子'!G113,"")</f>
      </c>
      <c r="J100" s="61">
        <f t="shared" si="31"/>
      </c>
      <c r="K100" s="62">
        <f t="shared" si="45"/>
      </c>
      <c r="L100" s="107">
        <f>IF(F100="","",'女子'!$B$111)</f>
      </c>
      <c r="M100" s="63">
        <f t="shared" si="47"/>
      </c>
      <c r="N100" s="61">
        <f t="shared" si="33"/>
      </c>
      <c r="O100" s="237">
        <f>IF('女子'!H113&lt;&gt;"",'女子'!H113,"")</f>
      </c>
      <c r="P100" s="64">
        <f t="shared" si="34"/>
      </c>
      <c r="Q100" s="64">
        <f t="shared" si="38"/>
      </c>
      <c r="R100" s="64">
        <f t="shared" si="39"/>
      </c>
      <c r="S100" s="64">
        <f t="shared" si="35"/>
      </c>
      <c r="T100" s="64">
        <f t="shared" si="46"/>
      </c>
      <c r="U100" s="65">
        <f t="shared" si="40"/>
      </c>
      <c r="V100" s="188">
        <f t="shared" si="36"/>
      </c>
      <c r="W100" s="194"/>
      <c r="X100" s="433"/>
      <c r="Z100" s="61">
        <f>IF(S100="","",IF(COUNTIF($S$2:S100,S100)=1,"●",""))</f>
      </c>
      <c r="AA100" s="133">
        <f t="shared" si="37"/>
      </c>
    </row>
    <row r="101" spans="1:27" s="60" customFormat="1" ht="13.5">
      <c r="A101" s="60">
        <f t="shared" si="25"/>
        <v>264</v>
      </c>
      <c r="B101" s="60">
        <f t="shared" si="44"/>
        <v>208</v>
      </c>
      <c r="C101" s="61">
        <f t="shared" si="27"/>
      </c>
      <c r="D101" s="61">
        <f>IF(F101="","",IF(SUM($D$2:D100)=0,(郡市番号*1000)+1,MAX($D$2:D100)+1))</f>
      </c>
      <c r="E101" s="250">
        <f>IF('女子'!C114&lt;&gt;"",'女子'!C114,"")</f>
      </c>
      <c r="F101" s="61">
        <f>IF('女子'!D114&lt;&gt;"",'女子'!D114,"")</f>
      </c>
      <c r="G101" s="61">
        <f>IF('女子'!F114&lt;&gt;"",'女子'!F114,"")</f>
      </c>
      <c r="H101" s="61">
        <f t="shared" si="30"/>
      </c>
      <c r="I101" s="61">
        <f>IF('女子'!G114&lt;&gt;"",'女子'!G114,"")</f>
      </c>
      <c r="J101" s="61">
        <f t="shared" si="31"/>
      </c>
      <c r="K101" s="62">
        <f t="shared" si="45"/>
      </c>
      <c r="L101" s="107">
        <f>IF(F101="","",'女子'!$B$111)</f>
      </c>
      <c r="M101" s="63">
        <f t="shared" si="47"/>
      </c>
      <c r="N101" s="61">
        <f t="shared" si="33"/>
      </c>
      <c r="O101" s="237">
        <f>IF('女子'!H114&lt;&gt;"",'女子'!H114,"")</f>
      </c>
      <c r="P101" s="64">
        <f t="shared" si="34"/>
      </c>
      <c r="Q101" s="64">
        <f t="shared" si="38"/>
      </c>
      <c r="R101" s="64">
        <f t="shared" si="39"/>
      </c>
      <c r="S101" s="64">
        <f t="shared" si="35"/>
      </c>
      <c r="T101" s="64">
        <f t="shared" si="46"/>
      </c>
      <c r="U101" s="65">
        <f t="shared" si="40"/>
      </c>
      <c r="V101" s="188">
        <f t="shared" si="36"/>
      </c>
      <c r="W101" s="194"/>
      <c r="X101" s="433"/>
      <c r="Z101" s="61">
        <f>IF(S101="","",IF(COUNTIF($S$2:S101,S101)=1,"●",""))</f>
      </c>
      <c r="AA101" s="133">
        <f t="shared" si="37"/>
      </c>
    </row>
    <row r="102" spans="1:27" s="60" customFormat="1" ht="13.5">
      <c r="A102" s="60">
        <f t="shared" si="25"/>
        <v>264</v>
      </c>
      <c r="B102" s="60">
        <f t="shared" si="44"/>
        <v>208</v>
      </c>
      <c r="C102" s="61">
        <f t="shared" si="27"/>
      </c>
      <c r="D102" s="61">
        <f>IF(F102="","",IF(SUM($D$2:D101)=0,(郡市番号*1000)+1,MAX($D$2:D101)+1))</f>
      </c>
      <c r="E102" s="250">
        <f>IF('女子'!C115&lt;&gt;"",'女子'!C115,"")</f>
      </c>
      <c r="F102" s="61">
        <f>IF('女子'!D115&lt;&gt;"",'女子'!D115,"")</f>
      </c>
      <c r="G102" s="61">
        <f>IF('女子'!F115&lt;&gt;"",'女子'!F115,"")</f>
      </c>
      <c r="H102" s="61">
        <f t="shared" si="30"/>
      </c>
      <c r="I102" s="61">
        <f>IF('女子'!G115&lt;&gt;"",'女子'!G115,"")</f>
      </c>
      <c r="J102" s="61">
        <f t="shared" si="31"/>
      </c>
      <c r="K102" s="62">
        <f t="shared" si="45"/>
      </c>
      <c r="L102" s="107">
        <f>IF(F102="","",'女子'!$B$111)</f>
      </c>
      <c r="M102" s="63">
        <f t="shared" si="47"/>
      </c>
      <c r="N102" s="61">
        <f t="shared" si="33"/>
      </c>
      <c r="O102" s="237">
        <f>IF('女子'!H115&lt;&gt;"",'女子'!H115,"")</f>
      </c>
      <c r="P102" s="64">
        <f t="shared" si="34"/>
      </c>
      <c r="Q102" s="64">
        <f t="shared" si="38"/>
      </c>
      <c r="R102" s="64">
        <f t="shared" si="39"/>
      </c>
      <c r="S102" s="64">
        <f t="shared" si="35"/>
      </c>
      <c r="T102" s="64">
        <f t="shared" si="46"/>
      </c>
      <c r="U102" s="65">
        <f t="shared" si="40"/>
      </c>
      <c r="V102" s="188">
        <f t="shared" si="36"/>
      </c>
      <c r="W102" s="194"/>
      <c r="X102" s="433"/>
      <c r="Z102" s="61">
        <f>IF(S102="","",IF(COUNTIF($S$2:S102,S102)=1,"●",""))</f>
      </c>
      <c r="AA102" s="133">
        <f t="shared" si="37"/>
      </c>
    </row>
    <row r="103" spans="1:27" s="60" customFormat="1" ht="13.5">
      <c r="A103" s="60">
        <f t="shared" si="25"/>
        <v>264</v>
      </c>
      <c r="B103" s="60">
        <f t="shared" si="44"/>
        <v>208</v>
      </c>
      <c r="C103" s="61">
        <f t="shared" si="27"/>
      </c>
      <c r="D103" s="61">
        <f>IF(F103="","",IF(SUM($D$2:D102)=0,(郡市番号*1000)+1,MAX($D$2:D102)+1))</f>
      </c>
      <c r="E103" s="250">
        <f>IF('女子'!C116&lt;&gt;"",'女子'!C116,"")</f>
      </c>
      <c r="F103" s="61">
        <f>IF('女子'!D116&lt;&gt;"",'女子'!D116,"")</f>
      </c>
      <c r="G103" s="61">
        <f>IF('女子'!F116&lt;&gt;"",'女子'!F116,"")</f>
      </c>
      <c r="H103" s="61">
        <f t="shared" si="30"/>
      </c>
      <c r="I103" s="61">
        <f>IF('女子'!G116&lt;&gt;"",'女子'!G116,"")</f>
      </c>
      <c r="J103" s="61">
        <f t="shared" si="31"/>
      </c>
      <c r="K103" s="62">
        <f t="shared" si="45"/>
      </c>
      <c r="L103" s="107">
        <f>IF(F103="","",'女子'!$B$111)</f>
      </c>
      <c r="M103" s="63">
        <f t="shared" si="47"/>
      </c>
      <c r="N103" s="61">
        <f t="shared" si="33"/>
      </c>
      <c r="O103" s="237">
        <f>IF('女子'!H116&lt;&gt;"",'女子'!H116,"")</f>
      </c>
      <c r="P103" s="64">
        <f t="shared" si="34"/>
      </c>
      <c r="Q103" s="64">
        <f t="shared" si="38"/>
      </c>
      <c r="R103" s="64">
        <f t="shared" si="39"/>
      </c>
      <c r="S103" s="64">
        <f t="shared" si="35"/>
      </c>
      <c r="T103" s="64">
        <f t="shared" si="46"/>
      </c>
      <c r="U103" s="65">
        <f t="shared" si="40"/>
      </c>
      <c r="V103" s="188">
        <f t="shared" si="36"/>
      </c>
      <c r="W103" s="194"/>
      <c r="X103" s="433"/>
      <c r="Z103" s="61">
        <f>IF(S103="","",IF(COUNTIF($S$2:S103,S103)=1,"●",""))</f>
      </c>
      <c r="AA103" s="133">
        <f t="shared" si="37"/>
      </c>
    </row>
    <row r="104" spans="1:27" s="60" customFormat="1" ht="13.5">
      <c r="A104" s="60">
        <f t="shared" si="25"/>
        <v>264</v>
      </c>
      <c r="B104" s="60">
        <f t="shared" si="44"/>
        <v>208</v>
      </c>
      <c r="C104" s="61">
        <f t="shared" si="27"/>
      </c>
      <c r="D104" s="61">
        <f>IF(F104="","",IF(SUM($D$2:D103)=0,(郡市番号*1000)+1,MAX($D$2:D103)+1))</f>
      </c>
      <c r="E104" s="250">
        <f>IF('女子'!C117&lt;&gt;"",'女子'!C117,"")</f>
      </c>
      <c r="F104" s="61">
        <f>IF('女子'!D117&lt;&gt;"",'女子'!D117,"")</f>
      </c>
      <c r="G104" s="61">
        <f>IF('女子'!F117&lt;&gt;"",'女子'!F117,"")</f>
      </c>
      <c r="H104" s="61">
        <f t="shared" si="30"/>
      </c>
      <c r="I104" s="61">
        <f>IF('女子'!G117&lt;&gt;"",'女子'!G117,"")</f>
      </c>
      <c r="J104" s="61">
        <f t="shared" si="31"/>
      </c>
      <c r="K104" s="62">
        <f t="shared" si="45"/>
      </c>
      <c r="L104" s="107">
        <f>IF(F104="","",'女子'!$B$111)</f>
      </c>
      <c r="M104" s="63">
        <f t="shared" si="47"/>
      </c>
      <c r="N104" s="61">
        <f t="shared" si="33"/>
      </c>
      <c r="O104" s="237">
        <f>IF('女子'!H117&lt;&gt;"",'女子'!H117,"")</f>
      </c>
      <c r="P104" s="64">
        <f t="shared" si="34"/>
      </c>
      <c r="Q104" s="64">
        <f t="shared" si="38"/>
      </c>
      <c r="R104" s="64">
        <f t="shared" si="39"/>
      </c>
      <c r="S104" s="64">
        <f t="shared" si="35"/>
      </c>
      <c r="T104" s="64">
        <f t="shared" si="46"/>
      </c>
      <c r="U104" s="65">
        <f t="shared" si="40"/>
      </c>
      <c r="V104" s="188">
        <f t="shared" si="36"/>
      </c>
      <c r="W104" s="194"/>
      <c r="X104" s="433"/>
      <c r="Z104" s="61">
        <f>IF(S104="","",IF(COUNTIF($S$2:S104,S104)=1,"●",""))</f>
      </c>
      <c r="AA104" s="133">
        <f t="shared" si="37"/>
      </c>
    </row>
    <row r="105" spans="1:27" s="66" customFormat="1" ht="13.5">
      <c r="A105" s="66">
        <f t="shared" si="25"/>
        <v>264</v>
      </c>
      <c r="B105" s="66">
        <f t="shared" si="44"/>
        <v>208</v>
      </c>
      <c r="C105" s="67">
        <f t="shared" si="27"/>
      </c>
      <c r="D105" s="67">
        <f>IF(F105="","",IF(SUM($D$2:D104)=0,(郡市番号*1000)+1,MAX($D$2:D104)+1))</f>
      </c>
      <c r="E105" s="251">
        <f>IF('女子'!C118&lt;&gt;"",'女子'!C118,"")</f>
      </c>
      <c r="F105" s="67">
        <f>IF('女子'!D118&lt;&gt;"",'女子'!D118,"")</f>
      </c>
      <c r="G105" s="67">
        <f>IF('女子'!F118&lt;&gt;"",'女子'!F118,"")</f>
      </c>
      <c r="H105" s="67">
        <f t="shared" si="30"/>
      </c>
      <c r="I105" s="67">
        <f>IF('女子'!G118&lt;&gt;"",'女子'!G118,"")</f>
      </c>
      <c r="J105" s="67">
        <f t="shared" si="31"/>
      </c>
      <c r="K105" s="68">
        <f t="shared" si="45"/>
      </c>
      <c r="L105" s="108">
        <f>IF(F105="","",'女子'!$B$111)</f>
      </c>
      <c r="M105" s="69">
        <f t="shared" si="47"/>
      </c>
      <c r="N105" s="67">
        <f t="shared" si="33"/>
      </c>
      <c r="O105" s="238">
        <f>IF('女子'!H118&lt;&gt;"",'女子'!H118,"")</f>
      </c>
      <c r="P105" s="70">
        <f t="shared" si="34"/>
      </c>
      <c r="Q105" s="70">
        <f t="shared" si="38"/>
      </c>
      <c r="R105" s="70">
        <f t="shared" si="39"/>
      </c>
      <c r="S105" s="70">
        <f t="shared" si="35"/>
      </c>
      <c r="T105" s="70">
        <f t="shared" si="46"/>
      </c>
      <c r="U105" s="71">
        <f t="shared" si="40"/>
      </c>
      <c r="V105" s="192">
        <f t="shared" si="36"/>
      </c>
      <c r="W105" s="195"/>
      <c r="X105" s="439"/>
      <c r="Z105" s="67">
        <f>IF(S105="","",IF(COUNTIF($S$2:S105,S105)=1,"●",""))</f>
      </c>
      <c r="AA105" s="134">
        <f t="shared" si="37"/>
      </c>
    </row>
    <row r="106" spans="1:27" s="74" customFormat="1" ht="13.5" customHeight="1">
      <c r="A106" s="74">
        <f t="shared" si="25"/>
        <v>264</v>
      </c>
      <c r="C106" s="75">
        <f>IF(F106="","",郡市名)</f>
      </c>
      <c r="D106" s="75">
        <f>IF(F106="","",IF(SUM($D$2:D105)=0,(郡市番号*1000)+1,MAX($D$2:D105)+1))</f>
      </c>
      <c r="E106" s="253">
        <f>IF('女子'!C119&lt;&gt;"",'女子'!C119,"")</f>
      </c>
      <c r="F106" s="75">
        <f>IF('女子'!E119&lt;&gt;"",'女子'!E119,"")</f>
      </c>
      <c r="G106" s="75">
        <f>IF('女子'!F119&lt;&gt;"",'女子'!F119,"")</f>
      </c>
      <c r="H106" s="75">
        <f aca="true" t="shared" si="48" ref="H106:H162">IF(F106="","","男")</f>
      </c>
      <c r="I106" s="75">
        <f>IF(F106="","",IF('女子'!$G$121&lt;&gt;"",'女子'!$G$121,""))</f>
      </c>
      <c r="J106" s="75">
        <f aca="true" t="shared" si="49" ref="J106:J162">IF(F106="","",C106)</f>
      </c>
      <c r="K106" s="76">
        <f aca="true" t="shared" si="50" ref="K106:K129">IF(F106="","",18)</f>
      </c>
      <c r="L106" s="110">
        <f>IF(F106="","",'女子'!$B$119)</f>
      </c>
      <c r="M106" s="77">
        <f aca="true" t="shared" si="51" ref="M106:M129">IF(F106="","","RA")</f>
      </c>
      <c r="N106" s="75">
        <f aca="true" t="shared" si="52" ref="N106:N161">IF(F106="","","正選手")</f>
      </c>
      <c r="O106" s="264">
        <f>IF('女子'!$H$121&lt;&gt;"",'女子'!$H$121,"")</f>
      </c>
      <c r="P106" s="78">
        <f aca="true" t="shared" si="53" ref="P106:P162">IF(AND(F106="",E106=""),"",IF(LEN(E106)=4,"","ﾌﾘｶﾞﾅ"))</f>
      </c>
      <c r="Q106" s="78">
        <f aca="true" t="shared" si="54" ref="Q106:Q163">IF(OR(LEN(F106)=5,LEN(F106)=0),"",WIDECHAR(LEN(F106))&amp;"文字")</f>
      </c>
      <c r="R106" s="78">
        <f aca="true" t="shared" si="55" ref="R106:R163">IF(LEN(J106)+LEN(I106)&gt;6,WIDECHAR(LEN(J106)+LEN(I106))&amp;"文字","")</f>
      </c>
      <c r="S106" s="78">
        <f aca="true" t="shared" si="56" ref="S106:S162">IF(F106="","",F106&amp;"＿"&amp;I106)</f>
      </c>
      <c r="T106" s="78">
        <f>IF(F106="","",COUNTIF($S$106:$S$153,S106))</f>
      </c>
      <c r="U106" s="59">
        <f>IF(OR(T106="",T106&lt;2),"","確認")</f>
      </c>
      <c r="V106" s="188">
        <f aca="true" t="shared" si="57" ref="V106:V162">IF(P106="ﾌﾘｶﾞﾅ",F106,"")</f>
      </c>
      <c r="W106" s="194"/>
      <c r="X106" s="438" t="s">
        <v>62</v>
      </c>
      <c r="Z106" s="75">
        <f>IF(S106="","",IF(COUNTIF($S$2:S106,S106)=1,"●",""))</f>
      </c>
      <c r="AA106" s="136">
        <f aca="true" t="shared" si="58" ref="AA106:AA162">IF(Z106="●",I106,"")</f>
      </c>
    </row>
    <row r="107" spans="1:27" s="79" customFormat="1" ht="13.5">
      <c r="A107" s="79">
        <f t="shared" si="25"/>
        <v>264</v>
      </c>
      <c r="C107" s="80">
        <f aca="true" t="shared" si="59" ref="C107:C160">IF(F107="","",郡市名)</f>
      </c>
      <c r="D107" s="80">
        <f>IF(F107="","",IF(SUM($D$2:D106)=0,(郡市番号*1000)+1,MAX($D$2:D106)+1))</f>
      </c>
      <c r="E107" s="254">
        <f>IF('女子'!C120&lt;&gt;"",'女子'!C120,"")</f>
      </c>
      <c r="F107" s="80">
        <f>IF('女子'!E120&lt;&gt;"",'女子'!E120,"")</f>
      </c>
      <c r="G107" s="80">
        <f>IF('女子'!F120&lt;&gt;"",'女子'!F120,"")</f>
      </c>
      <c r="H107" s="80">
        <f t="shared" si="48"/>
      </c>
      <c r="I107" s="80">
        <f>IF(F107="","",IF('女子'!$G$121&lt;&gt;"",'女子'!$G$121,""))</f>
      </c>
      <c r="J107" s="80">
        <f t="shared" si="49"/>
      </c>
      <c r="K107" s="81">
        <f t="shared" si="50"/>
      </c>
      <c r="L107" s="111">
        <f>IF(F107="","",'女子'!$B$119)</f>
      </c>
      <c r="M107" s="82">
        <f t="shared" si="51"/>
      </c>
      <c r="N107" s="80">
        <f t="shared" si="52"/>
      </c>
      <c r="O107" s="265">
        <f>IF('女子'!$H$121&lt;&gt;"",'女子'!$H$121,"")</f>
      </c>
      <c r="P107" s="83">
        <f t="shared" si="53"/>
      </c>
      <c r="Q107" s="83">
        <f t="shared" si="54"/>
      </c>
      <c r="R107" s="83">
        <f t="shared" si="55"/>
      </c>
      <c r="S107" s="83">
        <f t="shared" si="56"/>
      </c>
      <c r="T107" s="83">
        <f aca="true" t="shared" si="60" ref="T107:T153">IF(F107="","",COUNTIF($S$106:$S$153,S107))</f>
      </c>
      <c r="U107" s="65">
        <f aca="true" t="shared" si="61" ref="U107:U153">IF(OR(T107="",T107&lt;2),"","確認")</f>
      </c>
      <c r="V107" s="188">
        <f t="shared" si="57"/>
      </c>
      <c r="W107" s="194"/>
      <c r="X107" s="433"/>
      <c r="Z107" s="80">
        <f>IF(S107="","",IF(COUNTIF($S$2:S107,S107)=1,"●",""))</f>
      </c>
      <c r="AA107" s="137">
        <f t="shared" si="58"/>
      </c>
    </row>
    <row r="108" spans="1:27" s="79" customFormat="1" ht="13.5">
      <c r="A108" s="79">
        <f t="shared" si="25"/>
        <v>264</v>
      </c>
      <c r="C108" s="80">
        <f t="shared" si="59"/>
      </c>
      <c r="D108" s="80">
        <f>IF(F108="","",IF(SUM($D$2:D107)=0,(郡市番号*1000)+1,MAX($D$2:D107)+1))</f>
      </c>
      <c r="E108" s="254">
        <f>IF('女子'!C121&lt;&gt;"",'女子'!C121,"")</f>
      </c>
      <c r="F108" s="80">
        <f>IF('女子'!E121&lt;&gt;"",'女子'!E121,"")</f>
      </c>
      <c r="G108" s="80">
        <f>IF('女子'!F121&lt;&gt;"",'女子'!F121,"")</f>
      </c>
      <c r="H108" s="80">
        <f t="shared" si="48"/>
      </c>
      <c r="I108" s="80">
        <f>IF(F108="","",IF('女子'!$G$121&lt;&gt;"",'女子'!$G$121,""))</f>
      </c>
      <c r="J108" s="80">
        <f t="shared" si="49"/>
      </c>
      <c r="K108" s="81">
        <f t="shared" si="50"/>
      </c>
      <c r="L108" s="111">
        <f>IF(F108="","",'女子'!$B$119)</f>
      </c>
      <c r="M108" s="82">
        <f t="shared" si="51"/>
      </c>
      <c r="N108" s="80">
        <f t="shared" si="52"/>
      </c>
      <c r="O108" s="265">
        <f>IF('女子'!$H$121&lt;&gt;"",'女子'!$H$121,"")</f>
      </c>
      <c r="P108" s="83">
        <f t="shared" si="53"/>
      </c>
      <c r="Q108" s="83">
        <f t="shared" si="54"/>
      </c>
      <c r="R108" s="83">
        <f t="shared" si="55"/>
      </c>
      <c r="S108" s="83">
        <f t="shared" si="56"/>
      </c>
      <c r="T108" s="83">
        <f t="shared" si="60"/>
      </c>
      <c r="U108" s="65">
        <f t="shared" si="61"/>
      </c>
      <c r="V108" s="188">
        <f t="shared" si="57"/>
      </c>
      <c r="W108" s="194"/>
      <c r="X108" s="433"/>
      <c r="Z108" s="80">
        <f>IF(S108="","",IF(COUNTIF($S$2:S108,S108)=1,"●",""))</f>
      </c>
      <c r="AA108" s="137">
        <f t="shared" si="58"/>
      </c>
    </row>
    <row r="109" spans="1:27" s="79" customFormat="1" ht="13.5">
      <c r="A109" s="79">
        <f t="shared" si="25"/>
        <v>264</v>
      </c>
      <c r="C109" s="80">
        <f t="shared" si="59"/>
      </c>
      <c r="D109" s="80">
        <f>IF(F109="","",IF(SUM($D$2:D108)=0,(郡市番号*1000)+1,MAX($D$2:D108)+1))</f>
      </c>
      <c r="E109" s="254">
        <f>IF('女子'!C122&lt;&gt;"",'女子'!C122,"")</f>
      </c>
      <c r="F109" s="80">
        <f>IF('女子'!E122&lt;&gt;"",'女子'!E122,"")</f>
      </c>
      <c r="G109" s="80">
        <f>IF('女子'!F122&lt;&gt;"",'女子'!F122,"")</f>
      </c>
      <c r="H109" s="80">
        <f t="shared" si="48"/>
      </c>
      <c r="I109" s="80">
        <f>IF(F109="","",IF('女子'!$G$121&lt;&gt;"",'女子'!$G$121,""))</f>
      </c>
      <c r="J109" s="80">
        <f t="shared" si="49"/>
      </c>
      <c r="K109" s="81">
        <f t="shared" si="50"/>
      </c>
      <c r="L109" s="111">
        <f>IF(F109="","",'女子'!$B$119)</f>
      </c>
      <c r="M109" s="82">
        <f t="shared" si="51"/>
      </c>
      <c r="N109" s="80">
        <f t="shared" si="52"/>
      </c>
      <c r="O109" s="265">
        <f>IF('女子'!$H$121&lt;&gt;"",'女子'!$H$121,"")</f>
      </c>
      <c r="P109" s="83">
        <f t="shared" si="53"/>
      </c>
      <c r="Q109" s="83">
        <f t="shared" si="54"/>
      </c>
      <c r="R109" s="83">
        <f t="shared" si="55"/>
      </c>
      <c r="S109" s="83">
        <f t="shared" si="56"/>
      </c>
      <c r="T109" s="83">
        <f t="shared" si="60"/>
      </c>
      <c r="U109" s="65">
        <f t="shared" si="61"/>
      </c>
      <c r="V109" s="188">
        <f t="shared" si="57"/>
      </c>
      <c r="W109" s="194"/>
      <c r="X109" s="433"/>
      <c r="Z109" s="80">
        <f>IF(S109="","",IF(COUNTIF($S$2:S109,S109)=1,"●",""))</f>
      </c>
      <c r="AA109" s="137">
        <f t="shared" si="58"/>
      </c>
    </row>
    <row r="110" spans="1:27" s="79" customFormat="1" ht="13.5">
      <c r="A110" s="79">
        <f t="shared" si="25"/>
        <v>264</v>
      </c>
      <c r="C110" s="80">
        <f t="shared" si="59"/>
      </c>
      <c r="D110" s="80">
        <f>IF(F110="","",IF(SUM($D$2:D109)=0,(郡市番号*1000)+1,MAX($D$2:D109)+1))</f>
      </c>
      <c r="E110" s="254">
        <f>IF('女子'!C123&lt;&gt;"",'女子'!C123,"")</f>
      </c>
      <c r="F110" s="80">
        <f>IF('女子'!E123&lt;&gt;"",'女子'!E123,"")</f>
      </c>
      <c r="G110" s="80">
        <f>IF('女子'!F123&lt;&gt;"",'女子'!F123,"")</f>
      </c>
      <c r="H110" s="80">
        <f t="shared" si="48"/>
      </c>
      <c r="I110" s="80">
        <f>IF(F110="","",IF('女子'!$G$121&lt;&gt;"",'女子'!$G$121,""))</f>
      </c>
      <c r="J110" s="80">
        <f t="shared" si="49"/>
      </c>
      <c r="K110" s="81">
        <f t="shared" si="50"/>
      </c>
      <c r="L110" s="111">
        <f>IF(F110="","",'女子'!$B$119)</f>
      </c>
      <c r="M110" s="82">
        <f t="shared" si="51"/>
      </c>
      <c r="N110" s="80">
        <f t="shared" si="52"/>
      </c>
      <c r="O110" s="265">
        <f>IF('女子'!$H$121&lt;&gt;"",'女子'!$H$121,"")</f>
      </c>
      <c r="P110" s="83">
        <f t="shared" si="53"/>
      </c>
      <c r="Q110" s="83">
        <f t="shared" si="54"/>
      </c>
      <c r="R110" s="83">
        <f t="shared" si="55"/>
      </c>
      <c r="S110" s="83">
        <f t="shared" si="56"/>
      </c>
      <c r="T110" s="83">
        <f t="shared" si="60"/>
      </c>
      <c r="U110" s="65">
        <f t="shared" si="61"/>
      </c>
      <c r="V110" s="188">
        <f t="shared" si="57"/>
      </c>
      <c r="W110" s="194"/>
      <c r="X110" s="433"/>
      <c r="Z110" s="80">
        <f>IF(S110="","",IF(COUNTIF($S$2:S110,S110)=1,"●",""))</f>
      </c>
      <c r="AA110" s="137">
        <f t="shared" si="58"/>
      </c>
    </row>
    <row r="111" spans="1:27" s="84" customFormat="1" ht="13.5">
      <c r="A111" s="84">
        <f t="shared" si="25"/>
        <v>264</v>
      </c>
      <c r="C111" s="85">
        <f t="shared" si="59"/>
      </c>
      <c r="D111" s="85">
        <f>IF(F111="","",IF(SUM($D$2:D110)=0,(郡市番号*1000)+1,MAX($D$2:D110)+1))</f>
      </c>
      <c r="E111" s="255">
        <f>IF('女子'!C124&lt;&gt;"",'女子'!C124,"")</f>
      </c>
      <c r="F111" s="85">
        <f>IF('女子'!E124&lt;&gt;"",'女子'!E124,"")</f>
      </c>
      <c r="G111" s="85">
        <f>IF('女子'!F124&lt;&gt;"",'女子'!F124,"")</f>
      </c>
      <c r="H111" s="85">
        <f t="shared" si="48"/>
      </c>
      <c r="I111" s="85">
        <f>IF(F111="","",IF('女子'!$G$121&lt;&gt;"",'女子'!$G$121,""))</f>
      </c>
      <c r="J111" s="85">
        <f t="shared" si="49"/>
      </c>
      <c r="K111" s="86">
        <f t="shared" si="50"/>
      </c>
      <c r="L111" s="112">
        <f>IF(F111="","",'女子'!$B$119)</f>
      </c>
      <c r="M111" s="87">
        <f t="shared" si="51"/>
      </c>
      <c r="N111" s="85">
        <f t="shared" si="52"/>
      </c>
      <c r="O111" s="266">
        <f>IF('女子'!$H$121&lt;&gt;"",'女子'!$H$121,"")</f>
      </c>
      <c r="P111" s="88">
        <f t="shared" si="53"/>
      </c>
      <c r="Q111" s="88">
        <f t="shared" si="54"/>
      </c>
      <c r="R111" s="88">
        <f t="shared" si="55"/>
      </c>
      <c r="S111" s="88">
        <f t="shared" si="56"/>
      </c>
      <c r="T111" s="88">
        <f t="shared" si="60"/>
      </c>
      <c r="U111" s="71">
        <f t="shared" si="61"/>
      </c>
      <c r="V111" s="189">
        <f t="shared" si="57"/>
      </c>
      <c r="W111" s="195"/>
      <c r="X111" s="433"/>
      <c r="Z111" s="85">
        <f>IF(S111="","",IF(COUNTIF($S$2:S111,S111)=1,"●",""))</f>
      </c>
      <c r="AA111" s="138">
        <f t="shared" si="58"/>
      </c>
    </row>
    <row r="112" spans="1:27" s="74" customFormat="1" ht="13.5">
      <c r="A112" s="74">
        <f t="shared" si="25"/>
        <v>264</v>
      </c>
      <c r="C112" s="75">
        <f t="shared" si="59"/>
      </c>
      <c r="D112" s="75">
        <f>IF(F112="","",IF(SUM($D$2:D111)=0,(郡市番号*1000)+1,MAX($D$2:D111)+1))</f>
      </c>
      <c r="E112" s="253">
        <f>IF('女子'!I119&lt;&gt;"",'女子'!I119,"")</f>
      </c>
      <c r="F112" s="75">
        <f>IF('女子'!K119&lt;&gt;"",'女子'!K119,"")</f>
      </c>
      <c r="G112" s="75">
        <f>IF('女子'!L119&lt;&gt;"",'女子'!L119,"")</f>
      </c>
      <c r="H112" s="75">
        <f t="shared" si="48"/>
      </c>
      <c r="I112" s="75">
        <f>IF(F112="","",IF('女子'!$M$121&lt;&gt;"",'女子'!$M$121,""))</f>
      </c>
      <c r="J112" s="75">
        <f t="shared" si="49"/>
      </c>
      <c r="K112" s="76">
        <f t="shared" si="50"/>
      </c>
      <c r="L112" s="110">
        <f>IF(F112="","",'女子'!$B$119)</f>
      </c>
      <c r="M112" s="77">
        <f t="shared" si="51"/>
      </c>
      <c r="N112" s="75">
        <f t="shared" si="52"/>
      </c>
      <c r="O112" s="264">
        <f>IF('女子'!$N$121&lt;&gt;"",'女子'!$N$121,"")</f>
      </c>
      <c r="P112" s="78">
        <f t="shared" si="53"/>
      </c>
      <c r="Q112" s="78">
        <f t="shared" si="54"/>
      </c>
      <c r="R112" s="78">
        <f t="shared" si="55"/>
      </c>
      <c r="S112" s="78">
        <f t="shared" si="56"/>
      </c>
      <c r="T112" s="78">
        <f t="shared" si="60"/>
      </c>
      <c r="U112" s="59">
        <f t="shared" si="61"/>
      </c>
      <c r="V112" s="188">
        <f t="shared" si="57"/>
      </c>
      <c r="W112" s="194"/>
      <c r="X112" s="433"/>
      <c r="Z112" s="75">
        <f>IF(S112="","",IF(COUNTIF($S$2:S112,S112)=1,"●",""))</f>
      </c>
      <c r="AA112" s="136">
        <f t="shared" si="58"/>
      </c>
    </row>
    <row r="113" spans="1:27" s="79" customFormat="1" ht="13.5">
      <c r="A113" s="79">
        <f t="shared" si="25"/>
        <v>264</v>
      </c>
      <c r="C113" s="80">
        <f t="shared" si="59"/>
      </c>
      <c r="D113" s="80">
        <f>IF(F113="","",IF(SUM($D$2:D112)=0,(郡市番号*1000)+1,MAX($D$2:D112)+1))</f>
      </c>
      <c r="E113" s="254">
        <f>IF('女子'!I120&lt;&gt;"",'女子'!I120,"")</f>
      </c>
      <c r="F113" s="80">
        <f>IF('女子'!K120&lt;&gt;"",'女子'!K120,"")</f>
      </c>
      <c r="G113" s="80">
        <f>IF('女子'!L120&lt;&gt;"",'女子'!L120,"")</f>
      </c>
      <c r="H113" s="80">
        <f t="shared" si="48"/>
      </c>
      <c r="I113" s="80">
        <f>IF(F113="","",IF('女子'!$M$121&lt;&gt;"",'女子'!$M$121,""))</f>
      </c>
      <c r="J113" s="80">
        <f t="shared" si="49"/>
      </c>
      <c r="K113" s="81">
        <f t="shared" si="50"/>
      </c>
      <c r="L113" s="111">
        <f>IF(F113="","",'女子'!$B$119)</f>
      </c>
      <c r="M113" s="82">
        <f t="shared" si="51"/>
      </c>
      <c r="N113" s="80">
        <f t="shared" si="52"/>
      </c>
      <c r="O113" s="265">
        <f>IF('女子'!$N$121&lt;&gt;"",'女子'!$N$121,"")</f>
      </c>
      <c r="P113" s="83">
        <f t="shared" si="53"/>
      </c>
      <c r="Q113" s="83">
        <f t="shared" si="54"/>
      </c>
      <c r="R113" s="83">
        <f t="shared" si="55"/>
      </c>
      <c r="S113" s="83">
        <f t="shared" si="56"/>
      </c>
      <c r="T113" s="83">
        <f t="shared" si="60"/>
      </c>
      <c r="U113" s="65">
        <f t="shared" si="61"/>
      </c>
      <c r="V113" s="188">
        <f t="shared" si="57"/>
      </c>
      <c r="W113" s="194"/>
      <c r="X113" s="433"/>
      <c r="Z113" s="80">
        <f>IF(S113="","",IF(COUNTIF($S$2:S113,S113)=1,"●",""))</f>
      </c>
      <c r="AA113" s="137">
        <f t="shared" si="58"/>
      </c>
    </row>
    <row r="114" spans="1:27" s="79" customFormat="1" ht="13.5">
      <c r="A114" s="79">
        <f t="shared" si="25"/>
        <v>264</v>
      </c>
      <c r="C114" s="80">
        <f t="shared" si="59"/>
      </c>
      <c r="D114" s="80">
        <f>IF(F114="","",IF(SUM($D$2:D113)=0,(郡市番号*1000)+1,MAX($D$2:D113)+1))</f>
      </c>
      <c r="E114" s="254">
        <f>IF('女子'!I121&lt;&gt;"",'女子'!I121,"")</f>
      </c>
      <c r="F114" s="80">
        <f>IF('女子'!K121&lt;&gt;"",'女子'!K121,"")</f>
      </c>
      <c r="G114" s="80">
        <f>IF('女子'!L121&lt;&gt;"",'女子'!L121,"")</f>
      </c>
      <c r="H114" s="80">
        <f t="shared" si="48"/>
      </c>
      <c r="I114" s="80">
        <f>IF(F114="","",IF('女子'!$M$121&lt;&gt;"",'女子'!$M$121,""))</f>
      </c>
      <c r="J114" s="80">
        <f t="shared" si="49"/>
      </c>
      <c r="K114" s="81">
        <f t="shared" si="50"/>
      </c>
      <c r="L114" s="111">
        <f>IF(F114="","",'女子'!$B$119)</f>
      </c>
      <c r="M114" s="82">
        <f t="shared" si="51"/>
      </c>
      <c r="N114" s="80">
        <f t="shared" si="52"/>
      </c>
      <c r="O114" s="265">
        <f>IF('女子'!$N$121&lt;&gt;"",'女子'!$N$121,"")</f>
      </c>
      <c r="P114" s="83">
        <f t="shared" si="53"/>
      </c>
      <c r="Q114" s="83">
        <f t="shared" si="54"/>
      </c>
      <c r="R114" s="83">
        <f t="shared" si="55"/>
      </c>
      <c r="S114" s="83">
        <f t="shared" si="56"/>
      </c>
      <c r="T114" s="83">
        <f t="shared" si="60"/>
      </c>
      <c r="U114" s="65">
        <f t="shared" si="61"/>
      </c>
      <c r="V114" s="188">
        <f t="shared" si="57"/>
      </c>
      <c r="W114" s="194"/>
      <c r="X114" s="433"/>
      <c r="Z114" s="80">
        <f>IF(S114="","",IF(COUNTIF($S$2:S114,S114)=1,"●",""))</f>
      </c>
      <c r="AA114" s="137">
        <f t="shared" si="58"/>
      </c>
    </row>
    <row r="115" spans="1:27" s="79" customFormat="1" ht="13.5">
      <c r="A115" s="79">
        <f t="shared" si="25"/>
        <v>264</v>
      </c>
      <c r="C115" s="80">
        <f t="shared" si="59"/>
      </c>
      <c r="D115" s="80">
        <f>IF(F115="","",IF(SUM($D$2:D114)=0,(郡市番号*1000)+1,MAX($D$2:D114)+1))</f>
      </c>
      <c r="E115" s="254">
        <f>IF('女子'!I122&lt;&gt;"",'女子'!I122,"")</f>
      </c>
      <c r="F115" s="80">
        <f>IF('女子'!K122&lt;&gt;"",'女子'!K122,"")</f>
      </c>
      <c r="G115" s="80">
        <f>IF('女子'!L122&lt;&gt;"",'女子'!L122,"")</f>
      </c>
      <c r="H115" s="80">
        <f t="shared" si="48"/>
      </c>
      <c r="I115" s="80">
        <f>IF(F115="","",IF('女子'!$M$121&lt;&gt;"",'女子'!$M$121,""))</f>
      </c>
      <c r="J115" s="80">
        <f t="shared" si="49"/>
      </c>
      <c r="K115" s="81">
        <f t="shared" si="50"/>
      </c>
      <c r="L115" s="111">
        <f>IF(F115="","",'女子'!$B$119)</f>
      </c>
      <c r="M115" s="82">
        <f t="shared" si="51"/>
      </c>
      <c r="N115" s="80">
        <f t="shared" si="52"/>
      </c>
      <c r="O115" s="265">
        <f>IF('女子'!$N$121&lt;&gt;"",'女子'!$N$121,"")</f>
      </c>
      <c r="P115" s="83">
        <f t="shared" si="53"/>
      </c>
      <c r="Q115" s="83">
        <f t="shared" si="54"/>
      </c>
      <c r="R115" s="83">
        <f t="shared" si="55"/>
      </c>
      <c r="S115" s="83">
        <f t="shared" si="56"/>
      </c>
      <c r="T115" s="83">
        <f t="shared" si="60"/>
      </c>
      <c r="U115" s="65">
        <f t="shared" si="61"/>
      </c>
      <c r="V115" s="188">
        <f t="shared" si="57"/>
      </c>
      <c r="W115" s="194"/>
      <c r="X115" s="433"/>
      <c r="Z115" s="80">
        <f>IF(S115="","",IF(COUNTIF($S$2:S115,S115)=1,"●",""))</f>
      </c>
      <c r="AA115" s="137">
        <f t="shared" si="58"/>
      </c>
    </row>
    <row r="116" spans="1:27" s="79" customFormat="1" ht="13.5">
      <c r="A116" s="79">
        <f t="shared" si="25"/>
        <v>264</v>
      </c>
      <c r="C116" s="80">
        <f t="shared" si="59"/>
      </c>
      <c r="D116" s="80">
        <f>IF(F116="","",IF(SUM($D$2:D115)=0,(郡市番号*1000)+1,MAX($D$2:D115)+1))</f>
      </c>
      <c r="E116" s="254">
        <f>IF('女子'!I123&lt;&gt;"",'女子'!I123,"")</f>
      </c>
      <c r="F116" s="80">
        <f>IF('女子'!K123&lt;&gt;"",'女子'!K123,"")</f>
      </c>
      <c r="G116" s="80">
        <f>IF('女子'!L123&lt;&gt;"",'女子'!L123,"")</f>
      </c>
      <c r="H116" s="80">
        <f t="shared" si="48"/>
      </c>
      <c r="I116" s="80">
        <f>IF(F116="","",IF('女子'!$M$121&lt;&gt;"",'女子'!$M$121,""))</f>
      </c>
      <c r="J116" s="80">
        <f t="shared" si="49"/>
      </c>
      <c r="K116" s="81">
        <f t="shared" si="50"/>
      </c>
      <c r="L116" s="111">
        <f>IF(F116="","",'女子'!$B$119)</f>
      </c>
      <c r="M116" s="82">
        <f t="shared" si="51"/>
      </c>
      <c r="N116" s="80">
        <f t="shared" si="52"/>
      </c>
      <c r="O116" s="265">
        <f>IF('女子'!$N$121&lt;&gt;"",'女子'!$N$121,"")</f>
      </c>
      <c r="P116" s="83">
        <f t="shared" si="53"/>
      </c>
      <c r="Q116" s="83">
        <f t="shared" si="54"/>
      </c>
      <c r="R116" s="83">
        <f t="shared" si="55"/>
      </c>
      <c r="S116" s="83">
        <f t="shared" si="56"/>
      </c>
      <c r="T116" s="83">
        <f t="shared" si="60"/>
      </c>
      <c r="U116" s="65">
        <f t="shared" si="61"/>
      </c>
      <c r="V116" s="188">
        <f t="shared" si="57"/>
      </c>
      <c r="W116" s="194"/>
      <c r="X116" s="433"/>
      <c r="Z116" s="80">
        <f>IF(S116="","",IF(COUNTIF($S$2:S116,S116)=1,"●",""))</f>
      </c>
      <c r="AA116" s="137">
        <f t="shared" si="58"/>
      </c>
    </row>
    <row r="117" spans="1:27" s="84" customFormat="1" ht="13.5">
      <c r="A117" s="84">
        <f t="shared" si="25"/>
        <v>264</v>
      </c>
      <c r="C117" s="85">
        <f t="shared" si="59"/>
      </c>
      <c r="D117" s="85">
        <f>IF(F117="","",IF(SUM($D$2:D116)=0,(郡市番号*1000)+1,MAX($D$2:D116)+1))</f>
      </c>
      <c r="E117" s="255">
        <f>IF('女子'!I124&lt;&gt;"",'女子'!I124,"")</f>
      </c>
      <c r="F117" s="85">
        <f>IF('女子'!K124&lt;&gt;"",'女子'!K124,"")</f>
      </c>
      <c r="G117" s="85">
        <f>IF('女子'!L124&lt;&gt;"",'女子'!L124,"")</f>
      </c>
      <c r="H117" s="85">
        <f t="shared" si="48"/>
      </c>
      <c r="I117" s="85">
        <f>IF(F117="","",IF('女子'!$M$121&lt;&gt;"",'女子'!$M$121,""))</f>
      </c>
      <c r="J117" s="85">
        <f t="shared" si="49"/>
      </c>
      <c r="K117" s="86">
        <f t="shared" si="50"/>
      </c>
      <c r="L117" s="112">
        <f>IF(F117="","",'女子'!$B$119)</f>
      </c>
      <c r="M117" s="87">
        <f t="shared" si="51"/>
      </c>
      <c r="N117" s="85">
        <f t="shared" si="52"/>
      </c>
      <c r="O117" s="266">
        <f>IF('女子'!$N$121&lt;&gt;"",'女子'!$N$121,"")</f>
      </c>
      <c r="P117" s="88">
        <f t="shared" si="53"/>
      </c>
      <c r="Q117" s="88">
        <f t="shared" si="54"/>
      </c>
      <c r="R117" s="88">
        <f t="shared" si="55"/>
      </c>
      <c r="S117" s="88">
        <f t="shared" si="56"/>
      </c>
      <c r="T117" s="88">
        <f t="shared" si="60"/>
      </c>
      <c r="U117" s="71">
        <f t="shared" si="61"/>
      </c>
      <c r="V117" s="189">
        <f t="shared" si="57"/>
      </c>
      <c r="W117" s="195"/>
      <c r="X117" s="433"/>
      <c r="Z117" s="85">
        <f>IF(S117="","",IF(COUNTIF($S$2:S117,S117)=1,"●",""))</f>
      </c>
      <c r="AA117" s="138">
        <f t="shared" si="58"/>
      </c>
    </row>
    <row r="118" spans="1:27" s="74" customFormat="1" ht="13.5">
      <c r="A118" s="74">
        <f t="shared" si="25"/>
        <v>264</v>
      </c>
      <c r="C118" s="75">
        <f t="shared" si="59"/>
      </c>
      <c r="D118" s="75">
        <f>IF(F118="","",IF(SUM($D$2:D117)=0,(郡市番号*1000)+1,MAX($D$2:D117)+1))</f>
      </c>
      <c r="E118" s="253">
        <f>IF('女子'!C125&lt;&gt;"",'女子'!C125,"")</f>
      </c>
      <c r="F118" s="75">
        <f>IF('女子'!E125&lt;&gt;"",'女子'!E125,"")</f>
      </c>
      <c r="G118" s="75">
        <f>IF('女子'!F125&lt;&gt;"",'女子'!F125,"")</f>
      </c>
      <c r="H118" s="75">
        <f t="shared" si="48"/>
      </c>
      <c r="I118" s="75">
        <f>IF(F118="","",IF('女子'!$G$127&lt;&gt;"",'女子'!$G$127,""))</f>
      </c>
      <c r="J118" s="75">
        <f t="shared" si="49"/>
      </c>
      <c r="K118" s="76">
        <f t="shared" si="50"/>
      </c>
      <c r="L118" s="110">
        <f>IF(F118="","",'女子'!$B$119)</f>
      </c>
      <c r="M118" s="77">
        <f t="shared" si="51"/>
      </c>
      <c r="N118" s="75">
        <f t="shared" si="52"/>
      </c>
      <c r="O118" s="264">
        <f>IF('女子'!$H$127&lt;&gt;"",'女子'!$H$127,"")</f>
      </c>
      <c r="P118" s="78">
        <f t="shared" si="53"/>
      </c>
      <c r="Q118" s="78">
        <f t="shared" si="54"/>
      </c>
      <c r="R118" s="78">
        <f t="shared" si="55"/>
      </c>
      <c r="S118" s="78">
        <f t="shared" si="56"/>
      </c>
      <c r="T118" s="78">
        <f t="shared" si="60"/>
      </c>
      <c r="U118" s="59">
        <f t="shared" si="61"/>
      </c>
      <c r="V118" s="188">
        <f t="shared" si="57"/>
      </c>
      <c r="W118" s="194"/>
      <c r="X118" s="433"/>
      <c r="Z118" s="75">
        <f>IF(S118="","",IF(COUNTIF($S$2:S118,S118)=1,"●",""))</f>
      </c>
      <c r="AA118" s="136">
        <f t="shared" si="58"/>
      </c>
    </row>
    <row r="119" spans="1:27" s="79" customFormat="1" ht="13.5">
      <c r="A119" s="79">
        <f t="shared" si="25"/>
        <v>264</v>
      </c>
      <c r="C119" s="80">
        <f t="shared" si="59"/>
      </c>
      <c r="D119" s="80">
        <f>IF(F119="","",IF(SUM($D$2:D118)=0,(郡市番号*1000)+1,MAX($D$2:D118)+1))</f>
      </c>
      <c r="E119" s="254">
        <f>IF('女子'!C126&lt;&gt;"",'女子'!C126,"")</f>
      </c>
      <c r="F119" s="80">
        <f>IF('女子'!E126&lt;&gt;"",'女子'!E126,"")</f>
      </c>
      <c r="G119" s="80">
        <f>IF('女子'!F126&lt;&gt;"",'女子'!F126,"")</f>
      </c>
      <c r="H119" s="80">
        <f t="shared" si="48"/>
      </c>
      <c r="I119" s="80">
        <f>IF(F119="","",IF('女子'!$G$127&lt;&gt;"",'女子'!$G$127,""))</f>
      </c>
      <c r="J119" s="80">
        <f t="shared" si="49"/>
      </c>
      <c r="K119" s="81">
        <f t="shared" si="50"/>
      </c>
      <c r="L119" s="111">
        <f>IF(F119="","",'女子'!$B$119)</f>
      </c>
      <c r="M119" s="82">
        <f t="shared" si="51"/>
      </c>
      <c r="N119" s="80">
        <f t="shared" si="52"/>
      </c>
      <c r="O119" s="265">
        <f>IF('女子'!$H$127&lt;&gt;"",'女子'!$H$127,"")</f>
      </c>
      <c r="P119" s="83">
        <f t="shared" si="53"/>
      </c>
      <c r="Q119" s="83">
        <f t="shared" si="54"/>
      </c>
      <c r="R119" s="83">
        <f t="shared" si="55"/>
      </c>
      <c r="S119" s="83">
        <f t="shared" si="56"/>
      </c>
      <c r="T119" s="83">
        <f t="shared" si="60"/>
      </c>
      <c r="U119" s="65">
        <f t="shared" si="61"/>
      </c>
      <c r="V119" s="188">
        <f t="shared" si="57"/>
      </c>
      <c r="W119" s="194"/>
      <c r="X119" s="433"/>
      <c r="Z119" s="80">
        <f>IF(S119="","",IF(COUNTIF($S$2:S119,S119)=1,"●",""))</f>
      </c>
      <c r="AA119" s="137">
        <f t="shared" si="58"/>
      </c>
    </row>
    <row r="120" spans="1:27" s="79" customFormat="1" ht="13.5">
      <c r="A120" s="79">
        <f t="shared" si="25"/>
        <v>264</v>
      </c>
      <c r="C120" s="80">
        <f t="shared" si="59"/>
      </c>
      <c r="D120" s="80">
        <f>IF(F120="","",IF(SUM($D$2:D119)=0,(郡市番号*1000)+1,MAX($D$2:D119)+1))</f>
      </c>
      <c r="E120" s="254">
        <f>IF('女子'!C127&lt;&gt;"",'女子'!C127,"")</f>
      </c>
      <c r="F120" s="80">
        <f>IF('女子'!E127&lt;&gt;"",'女子'!E127,"")</f>
      </c>
      <c r="G120" s="80">
        <f>IF('女子'!F127&lt;&gt;"",'女子'!F127,"")</f>
      </c>
      <c r="H120" s="80">
        <f t="shared" si="48"/>
      </c>
      <c r="I120" s="80">
        <f>IF(F120="","",IF('女子'!$G$127&lt;&gt;"",'女子'!$G$127,""))</f>
      </c>
      <c r="J120" s="80">
        <f t="shared" si="49"/>
      </c>
      <c r="K120" s="81">
        <f t="shared" si="50"/>
      </c>
      <c r="L120" s="111">
        <f>IF(F120="","",'女子'!$B$119)</f>
      </c>
      <c r="M120" s="82">
        <f t="shared" si="51"/>
      </c>
      <c r="N120" s="80">
        <f t="shared" si="52"/>
      </c>
      <c r="O120" s="265">
        <f>IF('女子'!$H$127&lt;&gt;"",'女子'!$H$127,"")</f>
      </c>
      <c r="P120" s="83">
        <f t="shared" si="53"/>
      </c>
      <c r="Q120" s="83">
        <f t="shared" si="54"/>
      </c>
      <c r="R120" s="83">
        <f t="shared" si="55"/>
      </c>
      <c r="S120" s="83">
        <f t="shared" si="56"/>
      </c>
      <c r="T120" s="83">
        <f t="shared" si="60"/>
      </c>
      <c r="U120" s="65">
        <f t="shared" si="61"/>
      </c>
      <c r="V120" s="188">
        <f t="shared" si="57"/>
      </c>
      <c r="W120" s="194"/>
      <c r="X120" s="433"/>
      <c r="Z120" s="80">
        <f>IF(S120="","",IF(COUNTIF($S$2:S120,S120)=1,"●",""))</f>
      </c>
      <c r="AA120" s="137">
        <f t="shared" si="58"/>
      </c>
    </row>
    <row r="121" spans="1:27" s="79" customFormat="1" ht="13.5">
      <c r="A121" s="79">
        <f t="shared" si="25"/>
        <v>264</v>
      </c>
      <c r="C121" s="80">
        <f t="shared" si="59"/>
      </c>
      <c r="D121" s="80">
        <f>IF(F121="","",IF(SUM($D$2:D120)=0,(郡市番号*1000)+1,MAX($D$2:D120)+1))</f>
      </c>
      <c r="E121" s="254">
        <f>IF('女子'!C128&lt;&gt;"",'女子'!C128,"")</f>
      </c>
      <c r="F121" s="80">
        <f>IF('女子'!E128&lt;&gt;"",'女子'!E128,"")</f>
      </c>
      <c r="G121" s="80">
        <f>IF('女子'!F128&lt;&gt;"",'女子'!F128,"")</f>
      </c>
      <c r="H121" s="80">
        <f t="shared" si="48"/>
      </c>
      <c r="I121" s="80">
        <f>IF(F121="","",IF('女子'!$G$127&lt;&gt;"",'女子'!$G$127,""))</f>
      </c>
      <c r="J121" s="80">
        <f t="shared" si="49"/>
      </c>
      <c r="K121" s="81">
        <f t="shared" si="50"/>
      </c>
      <c r="L121" s="111">
        <f>IF(F121="","",'女子'!$B$119)</f>
      </c>
      <c r="M121" s="82">
        <f t="shared" si="51"/>
      </c>
      <c r="N121" s="80">
        <f t="shared" si="52"/>
      </c>
      <c r="O121" s="265">
        <f>IF('女子'!$H$127&lt;&gt;"",'女子'!$H$127,"")</f>
      </c>
      <c r="P121" s="83">
        <f t="shared" si="53"/>
      </c>
      <c r="Q121" s="83">
        <f t="shared" si="54"/>
      </c>
      <c r="R121" s="83">
        <f t="shared" si="55"/>
      </c>
      <c r="S121" s="83">
        <f t="shared" si="56"/>
      </c>
      <c r="T121" s="83">
        <f t="shared" si="60"/>
      </c>
      <c r="U121" s="65">
        <f t="shared" si="61"/>
      </c>
      <c r="V121" s="188">
        <f t="shared" si="57"/>
      </c>
      <c r="W121" s="194"/>
      <c r="X121" s="433"/>
      <c r="Z121" s="80">
        <f>IF(S121="","",IF(COUNTIF($S$2:S121,S121)=1,"●",""))</f>
      </c>
      <c r="AA121" s="137">
        <f t="shared" si="58"/>
      </c>
    </row>
    <row r="122" spans="1:27" s="79" customFormat="1" ht="13.5">
      <c r="A122" s="79">
        <f t="shared" si="25"/>
        <v>264</v>
      </c>
      <c r="C122" s="80">
        <f t="shared" si="59"/>
      </c>
      <c r="D122" s="80">
        <f>IF(F122="","",IF(SUM($D$2:D121)=0,(郡市番号*1000)+1,MAX($D$2:D121)+1))</f>
      </c>
      <c r="E122" s="254">
        <f>IF('女子'!C129&lt;&gt;"",'女子'!C129,"")</f>
      </c>
      <c r="F122" s="80">
        <f>IF('女子'!E129&lt;&gt;"",'女子'!E129,"")</f>
      </c>
      <c r="G122" s="80">
        <f>IF('女子'!F129&lt;&gt;"",'女子'!F129,"")</f>
      </c>
      <c r="H122" s="80">
        <f t="shared" si="48"/>
      </c>
      <c r="I122" s="80">
        <f>IF(F122="","",IF('女子'!$G$127&lt;&gt;"",'女子'!$G$127,""))</f>
      </c>
      <c r="J122" s="80">
        <f t="shared" si="49"/>
      </c>
      <c r="K122" s="81">
        <f t="shared" si="50"/>
      </c>
      <c r="L122" s="111">
        <f>IF(F122="","",'女子'!$B$119)</f>
      </c>
      <c r="M122" s="82">
        <f t="shared" si="51"/>
      </c>
      <c r="N122" s="80">
        <f t="shared" si="52"/>
      </c>
      <c r="O122" s="265">
        <f>IF('女子'!$H$127&lt;&gt;"",'女子'!$H$127,"")</f>
      </c>
      <c r="P122" s="83">
        <f t="shared" si="53"/>
      </c>
      <c r="Q122" s="83">
        <f t="shared" si="54"/>
      </c>
      <c r="R122" s="83">
        <f t="shared" si="55"/>
      </c>
      <c r="S122" s="83">
        <f t="shared" si="56"/>
      </c>
      <c r="T122" s="83">
        <f t="shared" si="60"/>
      </c>
      <c r="U122" s="65">
        <f t="shared" si="61"/>
      </c>
      <c r="V122" s="188">
        <f t="shared" si="57"/>
      </c>
      <c r="W122" s="194"/>
      <c r="X122" s="433"/>
      <c r="Z122" s="80">
        <f>IF(S122="","",IF(COUNTIF($S$2:S122,S122)=1,"●",""))</f>
      </c>
      <c r="AA122" s="137">
        <f t="shared" si="58"/>
      </c>
    </row>
    <row r="123" spans="1:27" s="84" customFormat="1" ht="13.5">
      <c r="A123" s="84">
        <f t="shared" si="25"/>
        <v>264</v>
      </c>
      <c r="C123" s="85">
        <f t="shared" si="59"/>
      </c>
      <c r="D123" s="85">
        <f>IF(F123="","",IF(SUM($D$2:D122)=0,(郡市番号*1000)+1,MAX($D$2:D122)+1))</f>
      </c>
      <c r="E123" s="255">
        <f>IF('女子'!C130&lt;&gt;"",'女子'!C130,"")</f>
      </c>
      <c r="F123" s="85">
        <f>IF('女子'!E130&lt;&gt;"",'女子'!E130,"")</f>
      </c>
      <c r="G123" s="85">
        <f>IF('女子'!F130&lt;&gt;"",'女子'!F130,"")</f>
      </c>
      <c r="H123" s="85">
        <f t="shared" si="48"/>
      </c>
      <c r="I123" s="85">
        <f>IF(F123="","",IF('女子'!$G$127&lt;&gt;"",'女子'!$G$127,""))</f>
      </c>
      <c r="J123" s="85">
        <f t="shared" si="49"/>
      </c>
      <c r="K123" s="86">
        <f t="shared" si="50"/>
      </c>
      <c r="L123" s="112">
        <f>IF(F123="","",'女子'!$B$119)</f>
      </c>
      <c r="M123" s="87">
        <f t="shared" si="51"/>
      </c>
      <c r="N123" s="85">
        <f t="shared" si="52"/>
      </c>
      <c r="O123" s="266">
        <f>IF('女子'!$H$127&lt;&gt;"",'女子'!$H$127,"")</f>
      </c>
      <c r="P123" s="88">
        <f t="shared" si="53"/>
      </c>
      <c r="Q123" s="88">
        <f t="shared" si="54"/>
      </c>
      <c r="R123" s="88">
        <f t="shared" si="55"/>
      </c>
      <c r="S123" s="88">
        <f t="shared" si="56"/>
      </c>
      <c r="T123" s="88">
        <f t="shared" si="60"/>
      </c>
      <c r="U123" s="71">
        <f t="shared" si="61"/>
      </c>
      <c r="V123" s="189">
        <f t="shared" si="57"/>
      </c>
      <c r="W123" s="195"/>
      <c r="X123" s="433"/>
      <c r="Z123" s="85">
        <f>IF(S123="","",IF(COUNTIF($S$2:S123,S123)=1,"●",""))</f>
      </c>
      <c r="AA123" s="138">
        <f t="shared" si="58"/>
      </c>
    </row>
    <row r="124" spans="1:27" s="74" customFormat="1" ht="13.5">
      <c r="A124" s="74">
        <f t="shared" si="25"/>
        <v>264</v>
      </c>
      <c r="C124" s="75">
        <f t="shared" si="59"/>
      </c>
      <c r="D124" s="75">
        <f>IF(F124="","",IF(SUM($D$2:D123)=0,(郡市番号*1000)+1,MAX($D$2:D123)+1))</f>
      </c>
      <c r="E124" s="253">
        <f>IF('女子'!I125&lt;&gt;"",'女子'!I125,"")</f>
      </c>
      <c r="F124" s="75">
        <f>IF('女子'!K125&lt;&gt;"",'女子'!K125,"")</f>
      </c>
      <c r="G124" s="75">
        <f>IF('女子'!L125&lt;&gt;"",'女子'!L125,"")</f>
      </c>
      <c r="H124" s="75">
        <f t="shared" si="48"/>
      </c>
      <c r="I124" s="75">
        <f>IF(F124="","",IF('女子'!$M$127&lt;&gt;"",'女子'!$M$127,""))</f>
      </c>
      <c r="J124" s="75">
        <f t="shared" si="49"/>
      </c>
      <c r="K124" s="76">
        <f t="shared" si="50"/>
      </c>
      <c r="L124" s="110">
        <f>IF(F124="","",'女子'!$B$119)</f>
      </c>
      <c r="M124" s="77">
        <f t="shared" si="51"/>
      </c>
      <c r="N124" s="75">
        <f t="shared" si="52"/>
      </c>
      <c r="O124" s="264">
        <f>IF('女子'!$N$127&lt;&gt;"",'女子'!$N$127,"")</f>
      </c>
      <c r="P124" s="78">
        <f t="shared" si="53"/>
      </c>
      <c r="Q124" s="78">
        <f t="shared" si="54"/>
      </c>
      <c r="R124" s="78">
        <f t="shared" si="55"/>
      </c>
      <c r="S124" s="78">
        <f t="shared" si="56"/>
      </c>
      <c r="T124" s="78">
        <f t="shared" si="60"/>
      </c>
      <c r="U124" s="59">
        <f t="shared" si="61"/>
      </c>
      <c r="V124" s="188">
        <f t="shared" si="57"/>
      </c>
      <c r="W124" s="194"/>
      <c r="X124" s="433"/>
      <c r="Z124" s="75">
        <f>IF(S124="","",IF(COUNTIF($S$2:S124,S124)=1,"●",""))</f>
      </c>
      <c r="AA124" s="136">
        <f t="shared" si="58"/>
      </c>
    </row>
    <row r="125" spans="1:27" s="79" customFormat="1" ht="13.5">
      <c r="A125" s="79">
        <f t="shared" si="25"/>
        <v>264</v>
      </c>
      <c r="C125" s="80">
        <f t="shared" si="59"/>
      </c>
      <c r="D125" s="80">
        <f>IF(F125="","",IF(SUM($D$2:D124)=0,(郡市番号*1000)+1,MAX($D$2:D124)+1))</f>
      </c>
      <c r="E125" s="254">
        <f>IF('女子'!I126&lt;&gt;"",'女子'!I126,"")</f>
      </c>
      <c r="F125" s="80">
        <f>IF('女子'!K126&lt;&gt;"",'女子'!K126,"")</f>
      </c>
      <c r="G125" s="80">
        <f>IF('女子'!L126&lt;&gt;"",'女子'!L126,"")</f>
      </c>
      <c r="H125" s="80">
        <f t="shared" si="48"/>
      </c>
      <c r="I125" s="80">
        <f>IF(F125="","",IF('女子'!$M$127&lt;&gt;"",'女子'!$M$127,""))</f>
      </c>
      <c r="J125" s="80">
        <f t="shared" si="49"/>
      </c>
      <c r="K125" s="81">
        <f t="shared" si="50"/>
      </c>
      <c r="L125" s="111">
        <f>IF(F125="","",'女子'!$B$119)</f>
      </c>
      <c r="M125" s="82">
        <f t="shared" si="51"/>
      </c>
      <c r="N125" s="80">
        <f t="shared" si="52"/>
      </c>
      <c r="O125" s="265">
        <f>IF('女子'!$N$127&lt;&gt;"",'女子'!$N$127,"")</f>
      </c>
      <c r="P125" s="83">
        <f t="shared" si="53"/>
      </c>
      <c r="Q125" s="83">
        <f t="shared" si="54"/>
      </c>
      <c r="R125" s="83">
        <f t="shared" si="55"/>
      </c>
      <c r="S125" s="83">
        <f t="shared" si="56"/>
      </c>
      <c r="T125" s="83">
        <f t="shared" si="60"/>
      </c>
      <c r="U125" s="65">
        <f t="shared" si="61"/>
      </c>
      <c r="V125" s="188">
        <f t="shared" si="57"/>
      </c>
      <c r="W125" s="194"/>
      <c r="X125" s="433"/>
      <c r="Z125" s="80">
        <f>IF(S125="","",IF(COUNTIF($S$2:S125,S125)=1,"●",""))</f>
      </c>
      <c r="AA125" s="137">
        <f t="shared" si="58"/>
      </c>
    </row>
    <row r="126" spans="1:27" s="79" customFormat="1" ht="13.5">
      <c r="A126" s="79">
        <f t="shared" si="25"/>
        <v>264</v>
      </c>
      <c r="C126" s="80">
        <f t="shared" si="59"/>
      </c>
      <c r="D126" s="80">
        <f>IF(F126="","",IF(SUM($D$2:D125)=0,(郡市番号*1000)+1,MAX($D$2:D125)+1))</f>
      </c>
      <c r="E126" s="254">
        <f>IF('女子'!I127&lt;&gt;"",'女子'!I127,"")</f>
      </c>
      <c r="F126" s="80">
        <f>IF('女子'!K127&lt;&gt;"",'女子'!K127,"")</f>
      </c>
      <c r="G126" s="80">
        <f>IF('女子'!L127&lt;&gt;"",'女子'!L127,"")</f>
      </c>
      <c r="H126" s="80">
        <f t="shared" si="48"/>
      </c>
      <c r="I126" s="80">
        <f>IF(F126="","",IF('女子'!$M$127&lt;&gt;"",'女子'!$M$127,""))</f>
      </c>
      <c r="J126" s="80">
        <f t="shared" si="49"/>
      </c>
      <c r="K126" s="81">
        <f t="shared" si="50"/>
      </c>
      <c r="L126" s="111">
        <f>IF(F126="","",'女子'!$B$119)</f>
      </c>
      <c r="M126" s="82">
        <f t="shared" si="51"/>
      </c>
      <c r="N126" s="80">
        <f t="shared" si="52"/>
      </c>
      <c r="O126" s="265">
        <f>IF('女子'!$N$127&lt;&gt;"",'女子'!$N$127,"")</f>
      </c>
      <c r="P126" s="83">
        <f t="shared" si="53"/>
      </c>
      <c r="Q126" s="83">
        <f t="shared" si="54"/>
      </c>
      <c r="R126" s="83">
        <f t="shared" si="55"/>
      </c>
      <c r="S126" s="83">
        <f t="shared" si="56"/>
      </c>
      <c r="T126" s="83">
        <f t="shared" si="60"/>
      </c>
      <c r="U126" s="65">
        <f t="shared" si="61"/>
      </c>
      <c r="V126" s="188">
        <f t="shared" si="57"/>
      </c>
      <c r="W126" s="194"/>
      <c r="X126" s="433"/>
      <c r="Z126" s="80">
        <f>IF(S126="","",IF(COUNTIF($S$2:S126,S126)=1,"●",""))</f>
      </c>
      <c r="AA126" s="137">
        <f t="shared" si="58"/>
      </c>
    </row>
    <row r="127" spans="1:27" s="79" customFormat="1" ht="13.5">
      <c r="A127" s="79">
        <f t="shared" si="25"/>
        <v>264</v>
      </c>
      <c r="C127" s="80">
        <f t="shared" si="59"/>
      </c>
      <c r="D127" s="80">
        <f>IF(F127="","",IF(SUM($D$2:D126)=0,(郡市番号*1000)+1,MAX($D$2:D126)+1))</f>
      </c>
      <c r="E127" s="254">
        <f>IF('女子'!I128&lt;&gt;"",'女子'!I128,"")</f>
      </c>
      <c r="F127" s="80">
        <f>IF('女子'!K128&lt;&gt;"",'女子'!K128,"")</f>
      </c>
      <c r="G127" s="80">
        <f>IF('女子'!L128&lt;&gt;"",'女子'!L128,"")</f>
      </c>
      <c r="H127" s="80">
        <f t="shared" si="48"/>
      </c>
      <c r="I127" s="80">
        <f>IF(F127="","",IF('女子'!$M$127&lt;&gt;"",'女子'!$M$127,""))</f>
      </c>
      <c r="J127" s="80">
        <f t="shared" si="49"/>
      </c>
      <c r="K127" s="81">
        <f t="shared" si="50"/>
      </c>
      <c r="L127" s="111">
        <f>IF(F127="","",'女子'!$B$119)</f>
      </c>
      <c r="M127" s="82">
        <f t="shared" si="51"/>
      </c>
      <c r="N127" s="80">
        <f t="shared" si="52"/>
      </c>
      <c r="O127" s="265">
        <f>IF('女子'!$N$127&lt;&gt;"",'女子'!$N$127,"")</f>
      </c>
      <c r="P127" s="83">
        <f t="shared" si="53"/>
      </c>
      <c r="Q127" s="83">
        <f t="shared" si="54"/>
      </c>
      <c r="R127" s="83">
        <f t="shared" si="55"/>
      </c>
      <c r="S127" s="83">
        <f t="shared" si="56"/>
      </c>
      <c r="T127" s="83">
        <f t="shared" si="60"/>
      </c>
      <c r="U127" s="65">
        <f t="shared" si="61"/>
      </c>
      <c r="V127" s="188">
        <f t="shared" si="57"/>
      </c>
      <c r="W127" s="194"/>
      <c r="X127" s="433"/>
      <c r="Z127" s="80">
        <f>IF(S127="","",IF(COUNTIF($S$2:S127,S127)=1,"●",""))</f>
      </c>
      <c r="AA127" s="137">
        <f t="shared" si="58"/>
      </c>
    </row>
    <row r="128" spans="1:27" s="79" customFormat="1" ht="13.5">
      <c r="A128" s="79">
        <f t="shared" si="25"/>
        <v>264</v>
      </c>
      <c r="C128" s="80">
        <f t="shared" si="59"/>
      </c>
      <c r="D128" s="80">
        <f>IF(F128="","",IF(SUM($D$2:D127)=0,(郡市番号*1000)+1,MAX($D$2:D127)+1))</f>
      </c>
      <c r="E128" s="254">
        <f>IF('女子'!I129&lt;&gt;"",'女子'!I129,"")</f>
      </c>
      <c r="F128" s="80">
        <f>IF('女子'!K129&lt;&gt;"",'女子'!K129,"")</f>
      </c>
      <c r="G128" s="80">
        <f>IF('女子'!L129&lt;&gt;"",'女子'!L129,"")</f>
      </c>
      <c r="H128" s="80">
        <f t="shared" si="48"/>
      </c>
      <c r="I128" s="80">
        <f>IF(F128="","",IF('女子'!$M$127&lt;&gt;"",'女子'!$M$127,""))</f>
      </c>
      <c r="J128" s="80">
        <f t="shared" si="49"/>
      </c>
      <c r="K128" s="81">
        <f t="shared" si="50"/>
      </c>
      <c r="L128" s="111">
        <f>IF(F128="","",'女子'!$B$119)</f>
      </c>
      <c r="M128" s="82">
        <f t="shared" si="51"/>
      </c>
      <c r="N128" s="80">
        <f t="shared" si="52"/>
      </c>
      <c r="O128" s="265">
        <f>IF('女子'!$N$127&lt;&gt;"",'女子'!$N$127,"")</f>
      </c>
      <c r="P128" s="83">
        <f t="shared" si="53"/>
      </c>
      <c r="Q128" s="83">
        <f t="shared" si="54"/>
      </c>
      <c r="R128" s="83">
        <f t="shared" si="55"/>
      </c>
      <c r="S128" s="83">
        <f t="shared" si="56"/>
      </c>
      <c r="T128" s="83">
        <f t="shared" si="60"/>
      </c>
      <c r="U128" s="65">
        <f t="shared" si="61"/>
      </c>
      <c r="V128" s="188">
        <f t="shared" si="57"/>
      </c>
      <c r="W128" s="194"/>
      <c r="X128" s="433"/>
      <c r="Z128" s="80">
        <f>IF(S128="","",IF(COUNTIF($S$2:S128,S128)=1,"●",""))</f>
      </c>
      <c r="AA128" s="137">
        <f t="shared" si="58"/>
      </c>
    </row>
    <row r="129" spans="1:27" s="84" customFormat="1" ht="13.5">
      <c r="A129" s="84">
        <f t="shared" si="25"/>
        <v>264</v>
      </c>
      <c r="C129" s="85">
        <f t="shared" si="59"/>
      </c>
      <c r="D129" s="85">
        <f>IF(F129="","",IF(SUM($D$2:D128)=0,(郡市番号*1000)+1,MAX($D$2:D128)+1))</f>
      </c>
      <c r="E129" s="255">
        <f>IF('女子'!I130&lt;&gt;"",'女子'!I130,"")</f>
      </c>
      <c r="F129" s="85">
        <f>IF('女子'!K130&lt;&gt;"",'女子'!K130,"")</f>
      </c>
      <c r="G129" s="85">
        <f>IF('女子'!L130&lt;&gt;"",'女子'!L130,"")</f>
      </c>
      <c r="H129" s="85">
        <f t="shared" si="48"/>
      </c>
      <c r="I129" s="85">
        <f>IF(F129="","",IF('女子'!$M$127&lt;&gt;"",'女子'!$M$127,""))</f>
      </c>
      <c r="J129" s="85">
        <f t="shared" si="49"/>
      </c>
      <c r="K129" s="86">
        <f t="shared" si="50"/>
      </c>
      <c r="L129" s="112">
        <f>IF(F129="","",'女子'!$B$119)</f>
      </c>
      <c r="M129" s="87">
        <f t="shared" si="51"/>
      </c>
      <c r="N129" s="85">
        <f t="shared" si="52"/>
      </c>
      <c r="O129" s="266">
        <f>IF('女子'!$N$127&lt;&gt;"",'女子'!$N$127,"")</f>
      </c>
      <c r="P129" s="88">
        <f t="shared" si="53"/>
      </c>
      <c r="Q129" s="88">
        <f t="shared" si="54"/>
      </c>
      <c r="R129" s="88">
        <f t="shared" si="55"/>
      </c>
      <c r="S129" s="88">
        <f t="shared" si="56"/>
      </c>
      <c r="T129" s="88">
        <f t="shared" si="60"/>
      </c>
      <c r="U129" s="71">
        <f t="shared" si="61"/>
      </c>
      <c r="V129" s="189">
        <f t="shared" si="57"/>
      </c>
      <c r="W129" s="195"/>
      <c r="X129" s="439"/>
      <c r="Z129" s="85">
        <f>IF(S129="","",IF(COUNTIF($S$2:S129,S129)=1,"●",""))</f>
      </c>
      <c r="AA129" s="138">
        <f t="shared" si="58"/>
      </c>
    </row>
    <row r="130" spans="1:27" s="74" customFormat="1" ht="13.5" customHeight="1">
      <c r="A130" s="74">
        <f aca="true" t="shared" si="62" ref="A130:A193">COUNTIF($S$2:$S$265,S130)</f>
        <v>264</v>
      </c>
      <c r="C130" s="75">
        <f t="shared" si="59"/>
      </c>
      <c r="D130" s="75">
        <f>IF(F130="","",IF(SUM($D$2:D129)=0,(郡市番号*1000)+1,MAX($D$2:D129)+1))</f>
      </c>
      <c r="E130" s="253">
        <f>IF('女子'!C131&lt;&gt;"",'女子'!C131,"")</f>
      </c>
      <c r="F130" s="75">
        <f>IF('女子'!E131&lt;&gt;"",'女子'!E131,"")</f>
      </c>
      <c r="G130" s="75">
        <f>IF('女子'!F131&lt;&gt;"",'女子'!F131,"")</f>
      </c>
      <c r="H130" s="75">
        <f t="shared" si="48"/>
      </c>
      <c r="I130" s="75">
        <f>IF(F130="","",IF('女子'!$G$133&lt;&gt;"",'女子'!$G$133,""))</f>
      </c>
      <c r="J130" s="75">
        <f t="shared" si="49"/>
      </c>
      <c r="K130" s="76">
        <f aca="true" t="shared" si="63" ref="K130:K153">IF(F130="","",19)</f>
      </c>
      <c r="L130" s="110">
        <f>IF(F130="","",'女子'!$B$131)</f>
      </c>
      <c r="M130" s="77">
        <f aca="true" t="shared" si="64" ref="M130:M153">IF(F130="","","RB")</f>
      </c>
      <c r="N130" s="75">
        <f t="shared" si="52"/>
      </c>
      <c r="O130" s="264">
        <f>IF('女子'!$H$133&lt;&gt;"",'女子'!$H$133,"")</f>
      </c>
      <c r="P130" s="78">
        <f t="shared" si="53"/>
      </c>
      <c r="Q130" s="78">
        <f t="shared" si="54"/>
      </c>
      <c r="R130" s="78">
        <f t="shared" si="55"/>
      </c>
      <c r="S130" s="78">
        <f t="shared" si="56"/>
      </c>
      <c r="T130" s="78">
        <f t="shared" si="60"/>
      </c>
      <c r="U130" s="59">
        <f t="shared" si="61"/>
      </c>
      <c r="V130" s="188">
        <f t="shared" si="57"/>
      </c>
      <c r="W130" s="194"/>
      <c r="X130" s="438" t="s">
        <v>61</v>
      </c>
      <c r="Z130" s="75">
        <f>IF(S130="","",IF(COUNTIF($S$2:S130,S130)=1,"●",""))</f>
      </c>
      <c r="AA130" s="136">
        <f t="shared" si="58"/>
      </c>
    </row>
    <row r="131" spans="1:27" s="79" customFormat="1" ht="13.5">
      <c r="A131" s="79">
        <f t="shared" si="62"/>
        <v>264</v>
      </c>
      <c r="C131" s="80">
        <f t="shared" si="59"/>
      </c>
      <c r="D131" s="80">
        <f>IF(F131="","",IF(SUM($D$2:D130)=0,(郡市番号*1000)+1,MAX($D$2:D130)+1))</f>
      </c>
      <c r="E131" s="254">
        <f>IF('女子'!C132&lt;&gt;"",'女子'!C132,"")</f>
      </c>
      <c r="F131" s="80">
        <f>IF('女子'!E132&lt;&gt;"",'女子'!E132,"")</f>
      </c>
      <c r="G131" s="80">
        <f>IF('女子'!F132&lt;&gt;"",'女子'!F132,"")</f>
      </c>
      <c r="H131" s="80">
        <f t="shared" si="48"/>
      </c>
      <c r="I131" s="80">
        <f>IF(F131="","",IF('女子'!$G$133&lt;&gt;"",'女子'!$G$133,""))</f>
      </c>
      <c r="J131" s="80">
        <f t="shared" si="49"/>
      </c>
      <c r="K131" s="81">
        <f t="shared" si="63"/>
      </c>
      <c r="L131" s="111">
        <f>IF(F131="","",'女子'!$B$131)</f>
      </c>
      <c r="M131" s="82">
        <f t="shared" si="64"/>
      </c>
      <c r="N131" s="80">
        <f t="shared" si="52"/>
      </c>
      <c r="O131" s="265">
        <f>IF('女子'!$H$133&lt;&gt;"",'女子'!$H$133,"")</f>
      </c>
      <c r="P131" s="83">
        <f t="shared" si="53"/>
      </c>
      <c r="Q131" s="83">
        <f t="shared" si="54"/>
      </c>
      <c r="R131" s="83">
        <f t="shared" si="55"/>
      </c>
      <c r="S131" s="83">
        <f t="shared" si="56"/>
      </c>
      <c r="T131" s="83">
        <f t="shared" si="60"/>
      </c>
      <c r="U131" s="65">
        <f t="shared" si="61"/>
      </c>
      <c r="V131" s="188">
        <f t="shared" si="57"/>
      </c>
      <c r="W131" s="194"/>
      <c r="X131" s="433"/>
      <c r="Z131" s="80">
        <f>IF(S131="","",IF(COUNTIF($S$2:S131,S131)=1,"●",""))</f>
      </c>
      <c r="AA131" s="137">
        <f t="shared" si="58"/>
      </c>
    </row>
    <row r="132" spans="1:27" s="79" customFormat="1" ht="13.5">
      <c r="A132" s="79">
        <f t="shared" si="62"/>
        <v>264</v>
      </c>
      <c r="C132" s="80">
        <f t="shared" si="59"/>
      </c>
      <c r="D132" s="80">
        <f>IF(F132="","",IF(SUM($D$2:D131)=0,(郡市番号*1000)+1,MAX($D$2:D131)+1))</f>
      </c>
      <c r="E132" s="254">
        <f>IF('女子'!C133&lt;&gt;"",'女子'!C133,"")</f>
      </c>
      <c r="F132" s="80">
        <f>IF('女子'!E133&lt;&gt;"",'女子'!E133,"")</f>
      </c>
      <c r="G132" s="80">
        <f>IF('女子'!F133&lt;&gt;"",'女子'!F133,"")</f>
      </c>
      <c r="H132" s="80">
        <f t="shared" si="48"/>
      </c>
      <c r="I132" s="80">
        <f>IF(F132="","",IF('女子'!$G$133&lt;&gt;"",'女子'!$G$133,""))</f>
      </c>
      <c r="J132" s="80">
        <f t="shared" si="49"/>
      </c>
      <c r="K132" s="81">
        <f t="shared" si="63"/>
      </c>
      <c r="L132" s="111">
        <f>IF(F132="","",'女子'!$B$131)</f>
      </c>
      <c r="M132" s="82">
        <f t="shared" si="64"/>
      </c>
      <c r="N132" s="80">
        <f t="shared" si="52"/>
      </c>
      <c r="O132" s="265">
        <f>IF('女子'!$H$133&lt;&gt;"",'女子'!$H$133,"")</f>
      </c>
      <c r="P132" s="83">
        <f t="shared" si="53"/>
      </c>
      <c r="Q132" s="83">
        <f t="shared" si="54"/>
      </c>
      <c r="R132" s="83">
        <f t="shared" si="55"/>
      </c>
      <c r="S132" s="83">
        <f t="shared" si="56"/>
      </c>
      <c r="T132" s="83">
        <f t="shared" si="60"/>
      </c>
      <c r="U132" s="65">
        <f t="shared" si="61"/>
      </c>
      <c r="V132" s="188">
        <f t="shared" si="57"/>
      </c>
      <c r="W132" s="194"/>
      <c r="X132" s="433"/>
      <c r="Z132" s="80">
        <f>IF(S132="","",IF(COUNTIF($S$2:S132,S132)=1,"●",""))</f>
      </c>
      <c r="AA132" s="137">
        <f t="shared" si="58"/>
      </c>
    </row>
    <row r="133" spans="1:27" s="79" customFormat="1" ht="13.5">
      <c r="A133" s="79">
        <f t="shared" si="62"/>
        <v>264</v>
      </c>
      <c r="C133" s="80">
        <f t="shared" si="59"/>
      </c>
      <c r="D133" s="80">
        <f>IF(F133="","",IF(SUM($D$2:D132)=0,(郡市番号*1000)+1,MAX($D$2:D132)+1))</f>
      </c>
      <c r="E133" s="254">
        <f>IF('女子'!C134&lt;&gt;"",'女子'!C134,"")</f>
      </c>
      <c r="F133" s="80">
        <f>IF('女子'!E134&lt;&gt;"",'女子'!E134,"")</f>
      </c>
      <c r="G133" s="80">
        <f>IF('女子'!F134&lt;&gt;"",'女子'!F134,"")</f>
      </c>
      <c r="H133" s="80">
        <f t="shared" si="48"/>
      </c>
      <c r="I133" s="80">
        <f>IF(F133="","",IF('女子'!$G$133&lt;&gt;"",'女子'!$G$133,""))</f>
      </c>
      <c r="J133" s="80">
        <f t="shared" si="49"/>
      </c>
      <c r="K133" s="81">
        <f t="shared" si="63"/>
      </c>
      <c r="L133" s="111">
        <f>IF(F133="","",'女子'!$B$131)</f>
      </c>
      <c r="M133" s="82">
        <f t="shared" si="64"/>
      </c>
      <c r="N133" s="80">
        <f t="shared" si="52"/>
      </c>
      <c r="O133" s="265">
        <f>IF('女子'!$H$133&lt;&gt;"",'女子'!$H$133,"")</f>
      </c>
      <c r="P133" s="83">
        <f t="shared" si="53"/>
      </c>
      <c r="Q133" s="83">
        <f t="shared" si="54"/>
      </c>
      <c r="R133" s="83">
        <f t="shared" si="55"/>
      </c>
      <c r="S133" s="83">
        <f t="shared" si="56"/>
      </c>
      <c r="T133" s="83">
        <f t="shared" si="60"/>
      </c>
      <c r="U133" s="65">
        <f t="shared" si="61"/>
      </c>
      <c r="V133" s="188">
        <f t="shared" si="57"/>
      </c>
      <c r="W133" s="194"/>
      <c r="X133" s="433"/>
      <c r="Z133" s="80">
        <f>IF(S133="","",IF(COUNTIF($S$2:S133,S133)=1,"●",""))</f>
      </c>
      <c r="AA133" s="137">
        <f t="shared" si="58"/>
      </c>
    </row>
    <row r="134" spans="1:27" s="79" customFormat="1" ht="13.5">
      <c r="A134" s="79">
        <f t="shared" si="62"/>
        <v>264</v>
      </c>
      <c r="C134" s="80">
        <f t="shared" si="59"/>
      </c>
      <c r="D134" s="80">
        <f>IF(F134="","",IF(SUM($D$2:D133)=0,(郡市番号*1000)+1,MAX($D$2:D133)+1))</f>
      </c>
      <c r="E134" s="254">
        <f>IF('女子'!C135&lt;&gt;"",'女子'!C135,"")</f>
      </c>
      <c r="F134" s="80">
        <f>IF('女子'!E135&lt;&gt;"",'女子'!E135,"")</f>
      </c>
      <c r="G134" s="80">
        <f>IF('女子'!F135&lt;&gt;"",'女子'!F135,"")</f>
      </c>
      <c r="H134" s="80">
        <f t="shared" si="48"/>
      </c>
      <c r="I134" s="80">
        <f>IF(F134="","",IF('女子'!$G$133&lt;&gt;"",'女子'!$G$133,""))</f>
      </c>
      <c r="J134" s="80">
        <f t="shared" si="49"/>
      </c>
      <c r="K134" s="81">
        <f t="shared" si="63"/>
      </c>
      <c r="L134" s="111">
        <f>IF(F134="","",'女子'!$B$131)</f>
      </c>
      <c r="M134" s="82">
        <f t="shared" si="64"/>
      </c>
      <c r="N134" s="80">
        <f t="shared" si="52"/>
      </c>
      <c r="O134" s="265">
        <f>IF('女子'!$H$133&lt;&gt;"",'女子'!$H$133,"")</f>
      </c>
      <c r="P134" s="83">
        <f t="shared" si="53"/>
      </c>
      <c r="Q134" s="83">
        <f t="shared" si="54"/>
      </c>
      <c r="R134" s="83">
        <f t="shared" si="55"/>
      </c>
      <c r="S134" s="83">
        <f t="shared" si="56"/>
      </c>
      <c r="T134" s="83">
        <f t="shared" si="60"/>
      </c>
      <c r="U134" s="65">
        <f t="shared" si="61"/>
      </c>
      <c r="V134" s="188">
        <f t="shared" si="57"/>
      </c>
      <c r="W134" s="194"/>
      <c r="X134" s="433"/>
      <c r="Z134" s="80">
        <f>IF(S134="","",IF(COUNTIF($S$2:S134,S134)=1,"●",""))</f>
      </c>
      <c r="AA134" s="137">
        <f t="shared" si="58"/>
      </c>
    </row>
    <row r="135" spans="1:27" s="84" customFormat="1" ht="13.5">
      <c r="A135" s="84">
        <f t="shared" si="62"/>
        <v>264</v>
      </c>
      <c r="C135" s="85">
        <f t="shared" si="59"/>
      </c>
      <c r="D135" s="85">
        <f>IF(F135="","",IF(SUM($D$2:D134)=0,(郡市番号*1000)+1,MAX($D$2:D134)+1))</f>
      </c>
      <c r="E135" s="255">
        <f>IF('女子'!C136&lt;&gt;"",'女子'!C136,"")</f>
      </c>
      <c r="F135" s="85">
        <f>IF('女子'!E136&lt;&gt;"",'女子'!E136,"")</f>
      </c>
      <c r="G135" s="85">
        <f>IF('女子'!F136&lt;&gt;"",'女子'!F136,"")</f>
      </c>
      <c r="H135" s="85">
        <f t="shared" si="48"/>
      </c>
      <c r="I135" s="85">
        <f>IF(F135="","",IF('女子'!$G$133&lt;&gt;"",'女子'!$G$133,""))</f>
      </c>
      <c r="J135" s="85">
        <f t="shared" si="49"/>
      </c>
      <c r="K135" s="86">
        <f t="shared" si="63"/>
      </c>
      <c r="L135" s="112">
        <f>IF(F135="","",'女子'!$B$131)</f>
      </c>
      <c r="M135" s="87">
        <f t="shared" si="64"/>
      </c>
      <c r="N135" s="85">
        <f t="shared" si="52"/>
      </c>
      <c r="O135" s="266">
        <f>IF('女子'!$H$133&lt;&gt;"",'女子'!$H$133,"")</f>
      </c>
      <c r="P135" s="88">
        <f t="shared" si="53"/>
      </c>
      <c r="Q135" s="88">
        <f t="shared" si="54"/>
      </c>
      <c r="R135" s="88">
        <f t="shared" si="55"/>
      </c>
      <c r="S135" s="88">
        <f t="shared" si="56"/>
      </c>
      <c r="T135" s="88">
        <f t="shared" si="60"/>
      </c>
      <c r="U135" s="71">
        <f t="shared" si="61"/>
      </c>
      <c r="V135" s="189">
        <f t="shared" si="57"/>
      </c>
      <c r="W135" s="195"/>
      <c r="X135" s="433"/>
      <c r="Z135" s="85">
        <f>IF(S135="","",IF(COUNTIF($S$2:S135,S135)=1,"●",""))</f>
      </c>
      <c r="AA135" s="138">
        <f t="shared" si="58"/>
      </c>
    </row>
    <row r="136" spans="1:27" s="74" customFormat="1" ht="13.5">
      <c r="A136" s="74">
        <f t="shared" si="62"/>
        <v>264</v>
      </c>
      <c r="C136" s="75">
        <f t="shared" si="59"/>
      </c>
      <c r="D136" s="75">
        <f>IF(F136="","",IF(SUM($D$2:D135)=0,(郡市番号*1000)+1,MAX($D$2:D135)+1))</f>
      </c>
      <c r="E136" s="253">
        <f>IF('女子'!I131&lt;&gt;"",'女子'!I131,"")</f>
      </c>
      <c r="F136" s="75">
        <f>IF('女子'!K131&lt;&gt;"",'女子'!K131,"")</f>
      </c>
      <c r="G136" s="75">
        <f>IF('女子'!L131&lt;&gt;"",'女子'!L131,"")</f>
      </c>
      <c r="H136" s="75">
        <f t="shared" si="48"/>
      </c>
      <c r="I136" s="75">
        <f>IF(F136="","",IF('女子'!$M$133&lt;&gt;"",'女子'!$M$133,""))</f>
      </c>
      <c r="J136" s="75">
        <f t="shared" si="49"/>
      </c>
      <c r="K136" s="76">
        <f t="shared" si="63"/>
      </c>
      <c r="L136" s="110">
        <f>IF(F136="","",'女子'!$B$131)</f>
      </c>
      <c r="M136" s="77">
        <f t="shared" si="64"/>
      </c>
      <c r="N136" s="75">
        <f t="shared" si="52"/>
      </c>
      <c r="O136" s="264">
        <f>IF('女子'!$N$133&lt;&gt;"",'女子'!$N$133,"")</f>
      </c>
      <c r="P136" s="78">
        <f t="shared" si="53"/>
      </c>
      <c r="Q136" s="78">
        <f t="shared" si="54"/>
      </c>
      <c r="R136" s="78">
        <f t="shared" si="55"/>
      </c>
      <c r="S136" s="78">
        <f t="shared" si="56"/>
      </c>
      <c r="T136" s="78">
        <f t="shared" si="60"/>
      </c>
      <c r="U136" s="59">
        <f t="shared" si="61"/>
      </c>
      <c r="V136" s="188">
        <f t="shared" si="57"/>
      </c>
      <c r="W136" s="194"/>
      <c r="X136" s="433"/>
      <c r="Z136" s="75">
        <f>IF(S136="","",IF(COUNTIF($S$2:S136,S136)=1,"●",""))</f>
      </c>
      <c r="AA136" s="136">
        <f t="shared" si="58"/>
      </c>
    </row>
    <row r="137" spans="1:27" s="79" customFormat="1" ht="13.5">
      <c r="A137" s="79">
        <f t="shared" si="62"/>
        <v>264</v>
      </c>
      <c r="C137" s="80">
        <f t="shared" si="59"/>
      </c>
      <c r="D137" s="80">
        <f>IF(F137="","",IF(SUM($D$2:D136)=0,(郡市番号*1000)+1,MAX($D$2:D136)+1))</f>
      </c>
      <c r="E137" s="254">
        <f>IF('女子'!I132&lt;&gt;"",'女子'!I132,"")</f>
      </c>
      <c r="F137" s="80">
        <f>IF('女子'!K132&lt;&gt;"",'女子'!K132,"")</f>
      </c>
      <c r="G137" s="80">
        <f>IF('女子'!L132&lt;&gt;"",'女子'!L132,"")</f>
      </c>
      <c r="H137" s="80">
        <f t="shared" si="48"/>
      </c>
      <c r="I137" s="80">
        <f>IF(F137="","",IF('女子'!$M$133&lt;&gt;"",'女子'!$M$133,""))</f>
      </c>
      <c r="J137" s="80">
        <f t="shared" si="49"/>
      </c>
      <c r="K137" s="81">
        <f t="shared" si="63"/>
      </c>
      <c r="L137" s="111">
        <f>IF(F137="","",'女子'!$B$131)</f>
      </c>
      <c r="M137" s="82">
        <f t="shared" si="64"/>
      </c>
      <c r="N137" s="80">
        <f t="shared" si="52"/>
      </c>
      <c r="O137" s="265">
        <f>IF('女子'!$N$133&lt;&gt;"",'女子'!$N$133,"")</f>
      </c>
      <c r="P137" s="83">
        <f t="shared" si="53"/>
      </c>
      <c r="Q137" s="83">
        <f t="shared" si="54"/>
      </c>
      <c r="R137" s="83">
        <f t="shared" si="55"/>
      </c>
      <c r="S137" s="83">
        <f t="shared" si="56"/>
      </c>
      <c r="T137" s="83">
        <f t="shared" si="60"/>
      </c>
      <c r="U137" s="65">
        <f t="shared" si="61"/>
      </c>
      <c r="V137" s="188">
        <f t="shared" si="57"/>
      </c>
      <c r="W137" s="194"/>
      <c r="X137" s="433"/>
      <c r="Z137" s="80">
        <f>IF(S137="","",IF(COUNTIF($S$2:S137,S137)=1,"●",""))</f>
      </c>
      <c r="AA137" s="137">
        <f t="shared" si="58"/>
      </c>
    </row>
    <row r="138" spans="1:27" s="79" customFormat="1" ht="13.5">
      <c r="A138" s="79">
        <f t="shared" si="62"/>
        <v>264</v>
      </c>
      <c r="C138" s="80">
        <f t="shared" si="59"/>
      </c>
      <c r="D138" s="80">
        <f>IF(F138="","",IF(SUM($D$2:D137)=0,(郡市番号*1000)+1,MAX($D$2:D137)+1))</f>
      </c>
      <c r="E138" s="254">
        <f>IF('女子'!I133&lt;&gt;"",'女子'!I133,"")</f>
      </c>
      <c r="F138" s="80">
        <f>IF('女子'!K133&lt;&gt;"",'女子'!K133,"")</f>
      </c>
      <c r="G138" s="80">
        <f>IF('女子'!L133&lt;&gt;"",'女子'!L133,"")</f>
      </c>
      <c r="H138" s="80">
        <f t="shared" si="48"/>
      </c>
      <c r="I138" s="80">
        <f>IF(F138="","",IF('女子'!$M$133&lt;&gt;"",'女子'!$M$133,""))</f>
      </c>
      <c r="J138" s="80">
        <f t="shared" si="49"/>
      </c>
      <c r="K138" s="81">
        <f t="shared" si="63"/>
      </c>
      <c r="L138" s="111">
        <f>IF(F138="","",'女子'!$B$131)</f>
      </c>
      <c r="M138" s="82">
        <f t="shared" si="64"/>
      </c>
      <c r="N138" s="80">
        <f t="shared" si="52"/>
      </c>
      <c r="O138" s="265">
        <f>IF('女子'!$N$133&lt;&gt;"",'女子'!$N$133,"")</f>
      </c>
      <c r="P138" s="83">
        <f t="shared" si="53"/>
      </c>
      <c r="Q138" s="83">
        <f t="shared" si="54"/>
      </c>
      <c r="R138" s="83">
        <f t="shared" si="55"/>
      </c>
      <c r="S138" s="83">
        <f t="shared" si="56"/>
      </c>
      <c r="T138" s="83">
        <f t="shared" si="60"/>
      </c>
      <c r="U138" s="65">
        <f t="shared" si="61"/>
      </c>
      <c r="V138" s="188">
        <f t="shared" si="57"/>
      </c>
      <c r="W138" s="194"/>
      <c r="X138" s="433"/>
      <c r="Z138" s="80">
        <f>IF(S138="","",IF(COUNTIF($S$2:S138,S138)=1,"●",""))</f>
      </c>
      <c r="AA138" s="137">
        <f t="shared" si="58"/>
      </c>
    </row>
    <row r="139" spans="1:27" s="79" customFormat="1" ht="13.5">
      <c r="A139" s="79">
        <f t="shared" si="62"/>
        <v>264</v>
      </c>
      <c r="C139" s="80">
        <f t="shared" si="59"/>
      </c>
      <c r="D139" s="80">
        <f>IF(F139="","",IF(SUM($D$2:D138)=0,(郡市番号*1000)+1,MAX($D$2:D138)+1))</f>
      </c>
      <c r="E139" s="254">
        <f>IF('女子'!I134&lt;&gt;"",'女子'!I134,"")</f>
      </c>
      <c r="F139" s="80">
        <f>IF('女子'!K134&lt;&gt;"",'女子'!K134,"")</f>
      </c>
      <c r="G139" s="80">
        <f>IF('女子'!L134&lt;&gt;"",'女子'!L134,"")</f>
      </c>
      <c r="H139" s="80">
        <f t="shared" si="48"/>
      </c>
      <c r="I139" s="80">
        <f>IF(F139="","",IF('女子'!$M$133&lt;&gt;"",'女子'!$M$133,""))</f>
      </c>
      <c r="J139" s="80">
        <f t="shared" si="49"/>
      </c>
      <c r="K139" s="81">
        <f t="shared" si="63"/>
      </c>
      <c r="L139" s="111">
        <f>IF(F139="","",'女子'!$B$131)</f>
      </c>
      <c r="M139" s="82">
        <f t="shared" si="64"/>
      </c>
      <c r="N139" s="80">
        <f t="shared" si="52"/>
      </c>
      <c r="O139" s="265">
        <f>IF('女子'!$N$133&lt;&gt;"",'女子'!$N$133,"")</f>
      </c>
      <c r="P139" s="83">
        <f t="shared" si="53"/>
      </c>
      <c r="Q139" s="83">
        <f t="shared" si="54"/>
      </c>
      <c r="R139" s="83">
        <f t="shared" si="55"/>
      </c>
      <c r="S139" s="83">
        <f t="shared" si="56"/>
      </c>
      <c r="T139" s="83">
        <f t="shared" si="60"/>
      </c>
      <c r="U139" s="65">
        <f t="shared" si="61"/>
      </c>
      <c r="V139" s="188">
        <f t="shared" si="57"/>
      </c>
      <c r="W139" s="194"/>
      <c r="X139" s="433"/>
      <c r="Z139" s="80">
        <f>IF(S139="","",IF(COUNTIF($S$2:S139,S139)=1,"●",""))</f>
      </c>
      <c r="AA139" s="137">
        <f t="shared" si="58"/>
      </c>
    </row>
    <row r="140" spans="1:27" s="79" customFormat="1" ht="13.5">
      <c r="A140" s="79">
        <f t="shared" si="62"/>
        <v>264</v>
      </c>
      <c r="C140" s="80">
        <f t="shared" si="59"/>
      </c>
      <c r="D140" s="80">
        <f>IF(F140="","",IF(SUM($D$2:D139)=0,(郡市番号*1000)+1,MAX($D$2:D139)+1))</f>
      </c>
      <c r="E140" s="254">
        <f>IF('女子'!I135&lt;&gt;"",'女子'!I135,"")</f>
      </c>
      <c r="F140" s="80">
        <f>IF('女子'!K135&lt;&gt;"",'女子'!K135,"")</f>
      </c>
      <c r="G140" s="80">
        <f>IF('女子'!L135&lt;&gt;"",'女子'!L135,"")</f>
      </c>
      <c r="H140" s="80">
        <f t="shared" si="48"/>
      </c>
      <c r="I140" s="80">
        <f>IF(F140="","",IF('女子'!$M$133&lt;&gt;"",'女子'!$M$133,""))</f>
      </c>
      <c r="J140" s="80">
        <f t="shared" si="49"/>
      </c>
      <c r="K140" s="81">
        <f t="shared" si="63"/>
      </c>
      <c r="L140" s="111">
        <f>IF(F140="","",'女子'!$B$131)</f>
      </c>
      <c r="M140" s="82">
        <f t="shared" si="64"/>
      </c>
      <c r="N140" s="80">
        <f t="shared" si="52"/>
      </c>
      <c r="O140" s="265">
        <f>IF('女子'!$N$133&lt;&gt;"",'女子'!$N$133,"")</f>
      </c>
      <c r="P140" s="83">
        <f t="shared" si="53"/>
      </c>
      <c r="Q140" s="83">
        <f t="shared" si="54"/>
      </c>
      <c r="R140" s="83">
        <f t="shared" si="55"/>
      </c>
      <c r="S140" s="83">
        <f t="shared" si="56"/>
      </c>
      <c r="T140" s="83">
        <f t="shared" si="60"/>
      </c>
      <c r="U140" s="65">
        <f t="shared" si="61"/>
      </c>
      <c r="V140" s="188">
        <f t="shared" si="57"/>
      </c>
      <c r="W140" s="194"/>
      <c r="X140" s="433"/>
      <c r="Z140" s="80">
        <f>IF(S140="","",IF(COUNTIF($S$2:S140,S140)=1,"●",""))</f>
      </c>
      <c r="AA140" s="137">
        <f t="shared" si="58"/>
      </c>
    </row>
    <row r="141" spans="1:27" s="84" customFormat="1" ht="13.5">
      <c r="A141" s="84">
        <f t="shared" si="62"/>
        <v>264</v>
      </c>
      <c r="C141" s="85">
        <f t="shared" si="59"/>
      </c>
      <c r="D141" s="85">
        <f>IF(F141="","",IF(SUM($D$2:D140)=0,(郡市番号*1000)+1,MAX($D$2:D140)+1))</f>
      </c>
      <c r="E141" s="255">
        <f>IF('女子'!I136&lt;&gt;"",'女子'!I136,"")</f>
      </c>
      <c r="F141" s="85">
        <f>IF('女子'!K136&lt;&gt;"",'女子'!K136,"")</f>
      </c>
      <c r="G141" s="85">
        <f>IF('女子'!L136&lt;&gt;"",'女子'!L136,"")</f>
      </c>
      <c r="H141" s="85">
        <f t="shared" si="48"/>
      </c>
      <c r="I141" s="85">
        <f>IF(F141="","",IF('女子'!$M$133&lt;&gt;"",'女子'!$M$133,""))</f>
      </c>
      <c r="J141" s="85">
        <f t="shared" si="49"/>
      </c>
      <c r="K141" s="86">
        <f t="shared" si="63"/>
      </c>
      <c r="L141" s="112">
        <f>IF(F141="","",'女子'!$B$131)</f>
      </c>
      <c r="M141" s="87">
        <f t="shared" si="64"/>
      </c>
      <c r="N141" s="85">
        <f t="shared" si="52"/>
      </c>
      <c r="O141" s="266">
        <f>IF('女子'!$N$133&lt;&gt;"",'女子'!$N$133,"")</f>
      </c>
      <c r="P141" s="88">
        <f t="shared" si="53"/>
      </c>
      <c r="Q141" s="88">
        <f t="shared" si="54"/>
      </c>
      <c r="R141" s="88">
        <f t="shared" si="55"/>
      </c>
      <c r="S141" s="88">
        <f t="shared" si="56"/>
      </c>
      <c r="T141" s="88">
        <f t="shared" si="60"/>
      </c>
      <c r="U141" s="71">
        <f t="shared" si="61"/>
      </c>
      <c r="V141" s="189">
        <f t="shared" si="57"/>
      </c>
      <c r="W141" s="195"/>
      <c r="X141" s="433"/>
      <c r="Z141" s="85">
        <f>IF(S141="","",IF(COUNTIF($S$2:S141,S141)=1,"●",""))</f>
      </c>
      <c r="AA141" s="138">
        <f t="shared" si="58"/>
      </c>
    </row>
    <row r="142" spans="1:27" s="74" customFormat="1" ht="13.5">
      <c r="A142" s="74">
        <f t="shared" si="62"/>
        <v>264</v>
      </c>
      <c r="C142" s="75">
        <f t="shared" si="59"/>
      </c>
      <c r="D142" s="75">
        <f>IF(F142="","",IF(SUM($D$2:D141)=0,(郡市番号*1000)+1,MAX($D$2:D141)+1))</f>
      </c>
      <c r="E142" s="253">
        <f>IF('女子'!C137&lt;&gt;"",'女子'!C137,"")</f>
      </c>
      <c r="F142" s="75">
        <f>IF('女子'!E137&lt;&gt;"",'女子'!E137,"")</f>
      </c>
      <c r="G142" s="75">
        <f>IF('女子'!F137&lt;&gt;"",'女子'!F137,"")</f>
      </c>
      <c r="H142" s="75">
        <f t="shared" si="48"/>
      </c>
      <c r="I142" s="75">
        <f>IF(F142="","",IF('女子'!$G$139&lt;&gt;"",'女子'!$G$139,""))</f>
      </c>
      <c r="J142" s="75">
        <f t="shared" si="49"/>
      </c>
      <c r="K142" s="76">
        <f t="shared" si="63"/>
      </c>
      <c r="L142" s="110">
        <f>IF(F142="","",'女子'!$B$131)</f>
      </c>
      <c r="M142" s="77">
        <f t="shared" si="64"/>
      </c>
      <c r="N142" s="75">
        <f t="shared" si="52"/>
      </c>
      <c r="O142" s="264">
        <f>IF('女子'!$H$139&lt;&gt;"",'女子'!$H$139,"")</f>
      </c>
      <c r="P142" s="78">
        <f t="shared" si="53"/>
      </c>
      <c r="Q142" s="78">
        <f t="shared" si="54"/>
      </c>
      <c r="R142" s="78">
        <f t="shared" si="55"/>
      </c>
      <c r="S142" s="78">
        <f t="shared" si="56"/>
      </c>
      <c r="T142" s="78">
        <f t="shared" si="60"/>
      </c>
      <c r="U142" s="59">
        <f t="shared" si="61"/>
      </c>
      <c r="V142" s="188">
        <f t="shared" si="57"/>
      </c>
      <c r="W142" s="194"/>
      <c r="X142" s="433"/>
      <c r="Z142" s="75">
        <f>IF(S142="","",IF(COUNTIF($S$2:S142,S142)=1,"●",""))</f>
      </c>
      <c r="AA142" s="136">
        <f t="shared" si="58"/>
      </c>
    </row>
    <row r="143" spans="1:27" s="79" customFormat="1" ht="13.5">
      <c r="A143" s="79">
        <f t="shared" si="62"/>
        <v>264</v>
      </c>
      <c r="C143" s="80">
        <f t="shared" si="59"/>
      </c>
      <c r="D143" s="80">
        <f>IF(F143="","",IF(SUM($D$2:D142)=0,(郡市番号*1000)+1,MAX($D$2:D142)+1))</f>
      </c>
      <c r="E143" s="254">
        <f>IF('女子'!C138&lt;&gt;"",'女子'!C138,"")</f>
      </c>
      <c r="F143" s="80">
        <f>IF('女子'!E138&lt;&gt;"",'女子'!E138,"")</f>
      </c>
      <c r="G143" s="80">
        <f>IF('女子'!F138&lt;&gt;"",'女子'!F138,"")</f>
      </c>
      <c r="H143" s="80">
        <f t="shared" si="48"/>
      </c>
      <c r="I143" s="80">
        <f>IF(F143="","",IF('女子'!$G$139&lt;&gt;"",'女子'!$G$139,""))</f>
      </c>
      <c r="J143" s="80">
        <f t="shared" si="49"/>
      </c>
      <c r="K143" s="81">
        <f t="shared" si="63"/>
      </c>
      <c r="L143" s="111">
        <f>IF(F143="","",'女子'!$B$131)</f>
      </c>
      <c r="M143" s="82">
        <f t="shared" si="64"/>
      </c>
      <c r="N143" s="80">
        <f t="shared" si="52"/>
      </c>
      <c r="O143" s="265">
        <f>IF('女子'!$H$139&lt;&gt;"",'女子'!$H$139,"")</f>
      </c>
      <c r="P143" s="83">
        <f t="shared" si="53"/>
      </c>
      <c r="Q143" s="83">
        <f t="shared" si="54"/>
      </c>
      <c r="R143" s="83">
        <f t="shared" si="55"/>
      </c>
      <c r="S143" s="83">
        <f t="shared" si="56"/>
      </c>
      <c r="T143" s="83">
        <f t="shared" si="60"/>
      </c>
      <c r="U143" s="65">
        <f t="shared" si="61"/>
      </c>
      <c r="V143" s="188">
        <f t="shared" si="57"/>
      </c>
      <c r="W143" s="194"/>
      <c r="X143" s="433"/>
      <c r="Z143" s="80">
        <f>IF(S143="","",IF(COUNTIF($S$2:S143,S143)=1,"●",""))</f>
      </c>
      <c r="AA143" s="137">
        <f t="shared" si="58"/>
      </c>
    </row>
    <row r="144" spans="1:27" s="79" customFormat="1" ht="13.5">
      <c r="A144" s="79">
        <f t="shared" si="62"/>
        <v>264</v>
      </c>
      <c r="C144" s="80">
        <f t="shared" si="59"/>
      </c>
      <c r="D144" s="80">
        <f>IF(F144="","",IF(SUM($D$2:D143)=0,(郡市番号*1000)+1,MAX($D$2:D143)+1))</f>
      </c>
      <c r="E144" s="254">
        <f>IF('女子'!C139&lt;&gt;"",'女子'!C139,"")</f>
      </c>
      <c r="F144" s="80">
        <f>IF('女子'!E139&lt;&gt;"",'女子'!E139,"")</f>
      </c>
      <c r="G144" s="80">
        <f>IF('女子'!F139&lt;&gt;"",'女子'!F139,"")</f>
      </c>
      <c r="H144" s="80">
        <f t="shared" si="48"/>
      </c>
      <c r="I144" s="80">
        <f>IF(F144="","",IF('女子'!$G$139&lt;&gt;"",'女子'!$G$139,""))</f>
      </c>
      <c r="J144" s="80">
        <f t="shared" si="49"/>
      </c>
      <c r="K144" s="81">
        <f t="shared" si="63"/>
      </c>
      <c r="L144" s="111">
        <f>IF(F144="","",'女子'!$B$131)</f>
      </c>
      <c r="M144" s="82">
        <f t="shared" si="64"/>
      </c>
      <c r="N144" s="80">
        <f t="shared" si="52"/>
      </c>
      <c r="O144" s="265">
        <f>IF('女子'!$H$139&lt;&gt;"",'女子'!$H$139,"")</f>
      </c>
      <c r="P144" s="83">
        <f t="shared" si="53"/>
      </c>
      <c r="Q144" s="83">
        <f t="shared" si="54"/>
      </c>
      <c r="R144" s="83">
        <f t="shared" si="55"/>
      </c>
      <c r="S144" s="83">
        <f t="shared" si="56"/>
      </c>
      <c r="T144" s="83">
        <f t="shared" si="60"/>
      </c>
      <c r="U144" s="65">
        <f t="shared" si="61"/>
      </c>
      <c r="V144" s="188">
        <f t="shared" si="57"/>
      </c>
      <c r="W144" s="194"/>
      <c r="X144" s="433"/>
      <c r="Z144" s="80">
        <f>IF(S144="","",IF(COUNTIF($S$2:S144,S144)=1,"●",""))</f>
      </c>
      <c r="AA144" s="137">
        <f t="shared" si="58"/>
      </c>
    </row>
    <row r="145" spans="1:27" s="79" customFormat="1" ht="13.5">
      <c r="A145" s="79">
        <f t="shared" si="62"/>
        <v>264</v>
      </c>
      <c r="C145" s="80">
        <f t="shared" si="59"/>
      </c>
      <c r="D145" s="80">
        <f>IF(F145="","",IF(SUM($D$2:D144)=0,(郡市番号*1000)+1,MAX($D$2:D144)+1))</f>
      </c>
      <c r="E145" s="254">
        <f>IF('女子'!C140&lt;&gt;"",'女子'!C140,"")</f>
      </c>
      <c r="F145" s="80">
        <f>IF('女子'!E140&lt;&gt;"",'女子'!E140,"")</f>
      </c>
      <c r="G145" s="80">
        <f>IF('女子'!F140&lt;&gt;"",'女子'!F140,"")</f>
      </c>
      <c r="H145" s="80">
        <f t="shared" si="48"/>
      </c>
      <c r="I145" s="80">
        <f>IF(F145="","",IF('女子'!$G$139&lt;&gt;"",'女子'!$G$139,""))</f>
      </c>
      <c r="J145" s="80">
        <f t="shared" si="49"/>
      </c>
      <c r="K145" s="81">
        <f t="shared" si="63"/>
      </c>
      <c r="L145" s="111">
        <f>IF(F145="","",'女子'!$B$131)</f>
      </c>
      <c r="M145" s="82">
        <f t="shared" si="64"/>
      </c>
      <c r="N145" s="80">
        <f t="shared" si="52"/>
      </c>
      <c r="O145" s="265">
        <f>IF('女子'!$H$139&lt;&gt;"",'女子'!$H$139,"")</f>
      </c>
      <c r="P145" s="83">
        <f t="shared" si="53"/>
      </c>
      <c r="Q145" s="83">
        <f t="shared" si="54"/>
      </c>
      <c r="R145" s="83">
        <f t="shared" si="55"/>
      </c>
      <c r="S145" s="83">
        <f t="shared" si="56"/>
      </c>
      <c r="T145" s="83">
        <f t="shared" si="60"/>
      </c>
      <c r="U145" s="65">
        <f t="shared" si="61"/>
      </c>
      <c r="V145" s="188">
        <f t="shared" si="57"/>
      </c>
      <c r="W145" s="194"/>
      <c r="X145" s="433"/>
      <c r="Z145" s="80">
        <f>IF(S145="","",IF(COUNTIF($S$2:S145,S145)=1,"●",""))</f>
      </c>
      <c r="AA145" s="137">
        <f t="shared" si="58"/>
      </c>
    </row>
    <row r="146" spans="1:27" s="79" customFormat="1" ht="13.5">
      <c r="A146" s="79">
        <f t="shared" si="62"/>
        <v>264</v>
      </c>
      <c r="C146" s="80">
        <f t="shared" si="59"/>
      </c>
      <c r="D146" s="80">
        <f>IF(F146="","",IF(SUM($D$2:D145)=0,(郡市番号*1000)+1,MAX($D$2:D145)+1))</f>
      </c>
      <c r="E146" s="254">
        <f>IF('女子'!C141&lt;&gt;"",'女子'!C141,"")</f>
      </c>
      <c r="F146" s="80">
        <f>IF('女子'!E141&lt;&gt;"",'女子'!E141,"")</f>
      </c>
      <c r="G146" s="80">
        <f>IF('女子'!F141&lt;&gt;"",'女子'!F141,"")</f>
      </c>
      <c r="H146" s="80">
        <f t="shared" si="48"/>
      </c>
      <c r="I146" s="80">
        <f>IF(F146="","",IF('女子'!$G$139&lt;&gt;"",'女子'!$G$139,""))</f>
      </c>
      <c r="J146" s="80">
        <f t="shared" si="49"/>
      </c>
      <c r="K146" s="81">
        <f t="shared" si="63"/>
      </c>
      <c r="L146" s="111">
        <f>IF(F146="","",'女子'!$B$131)</f>
      </c>
      <c r="M146" s="82">
        <f t="shared" si="64"/>
      </c>
      <c r="N146" s="80">
        <f t="shared" si="52"/>
      </c>
      <c r="O146" s="265">
        <f>IF('女子'!$H$139&lt;&gt;"",'女子'!$H$139,"")</f>
      </c>
      <c r="P146" s="83">
        <f t="shared" si="53"/>
      </c>
      <c r="Q146" s="83">
        <f t="shared" si="54"/>
      </c>
      <c r="R146" s="83">
        <f t="shared" si="55"/>
      </c>
      <c r="S146" s="83">
        <f t="shared" si="56"/>
      </c>
      <c r="T146" s="83">
        <f t="shared" si="60"/>
      </c>
      <c r="U146" s="65">
        <f t="shared" si="61"/>
      </c>
      <c r="V146" s="188">
        <f t="shared" si="57"/>
      </c>
      <c r="W146" s="194"/>
      <c r="X146" s="433"/>
      <c r="Z146" s="80">
        <f>IF(S146="","",IF(COUNTIF($S$2:S146,S146)=1,"●",""))</f>
      </c>
      <c r="AA146" s="137">
        <f t="shared" si="58"/>
      </c>
    </row>
    <row r="147" spans="1:27" s="84" customFormat="1" ht="13.5">
      <c r="A147" s="84">
        <f t="shared" si="62"/>
        <v>264</v>
      </c>
      <c r="C147" s="85">
        <f t="shared" si="59"/>
      </c>
      <c r="D147" s="85">
        <f>IF(F147="","",IF(SUM($D$2:D146)=0,(郡市番号*1000)+1,MAX($D$2:D146)+1))</f>
      </c>
      <c r="E147" s="255">
        <f>IF('女子'!C142&lt;&gt;"",'女子'!C142,"")</f>
      </c>
      <c r="F147" s="85">
        <f>IF('女子'!E142&lt;&gt;"",'女子'!E142,"")</f>
      </c>
      <c r="G147" s="85">
        <f>IF('女子'!F142&lt;&gt;"",'女子'!F142,"")</f>
      </c>
      <c r="H147" s="85">
        <f t="shared" si="48"/>
      </c>
      <c r="I147" s="85">
        <f>IF(F147="","",IF('女子'!$G$139&lt;&gt;"",'女子'!$G$139,""))</f>
      </c>
      <c r="J147" s="85">
        <f t="shared" si="49"/>
      </c>
      <c r="K147" s="86">
        <f t="shared" si="63"/>
      </c>
      <c r="L147" s="112">
        <f>IF(F147="","",'女子'!$B$131)</f>
      </c>
      <c r="M147" s="87">
        <f t="shared" si="64"/>
      </c>
      <c r="N147" s="85">
        <f t="shared" si="52"/>
      </c>
      <c r="O147" s="266">
        <f>IF('女子'!$H$139&lt;&gt;"",'女子'!$H$139,"")</f>
      </c>
      <c r="P147" s="88">
        <f t="shared" si="53"/>
      </c>
      <c r="Q147" s="88">
        <f t="shared" si="54"/>
      </c>
      <c r="R147" s="88">
        <f t="shared" si="55"/>
      </c>
      <c r="S147" s="88">
        <f t="shared" si="56"/>
      </c>
      <c r="T147" s="88">
        <f t="shared" si="60"/>
      </c>
      <c r="U147" s="71">
        <f t="shared" si="61"/>
      </c>
      <c r="V147" s="189">
        <f t="shared" si="57"/>
      </c>
      <c r="W147" s="195"/>
      <c r="X147" s="433"/>
      <c r="Z147" s="85">
        <f>IF(S147="","",IF(COUNTIF($S$2:S147,S147)=1,"●",""))</f>
      </c>
      <c r="AA147" s="138">
        <f t="shared" si="58"/>
      </c>
    </row>
    <row r="148" spans="1:27" s="74" customFormat="1" ht="13.5">
      <c r="A148" s="74">
        <f t="shared" si="62"/>
        <v>264</v>
      </c>
      <c r="C148" s="75">
        <f t="shared" si="59"/>
      </c>
      <c r="D148" s="75">
        <f>IF(F148="","",IF(SUM($D$2:D147)=0,(郡市番号*1000)+1,MAX($D$2:D147)+1))</f>
      </c>
      <c r="E148" s="253">
        <f>IF('女子'!I137&lt;&gt;"",'女子'!I137,"")</f>
      </c>
      <c r="F148" s="75">
        <f>IF('女子'!K137&lt;&gt;"",'女子'!K137,"")</f>
      </c>
      <c r="G148" s="75">
        <f>IF('女子'!L137&lt;&gt;"",'女子'!L137,"")</f>
      </c>
      <c r="H148" s="75">
        <f t="shared" si="48"/>
      </c>
      <c r="I148" s="75">
        <f>IF(F148="","",IF('女子'!$M$139&lt;&gt;"",'女子'!$M$139,""))</f>
      </c>
      <c r="J148" s="75">
        <f t="shared" si="49"/>
      </c>
      <c r="K148" s="76">
        <f t="shared" si="63"/>
      </c>
      <c r="L148" s="110">
        <f>IF(F148="","",'女子'!$B$131)</f>
      </c>
      <c r="M148" s="77">
        <f t="shared" si="64"/>
      </c>
      <c r="N148" s="75">
        <f t="shared" si="52"/>
      </c>
      <c r="O148" s="264">
        <f>IF('女子'!$N$139&lt;&gt;"",'女子'!$N$139,"")</f>
      </c>
      <c r="P148" s="78">
        <f t="shared" si="53"/>
      </c>
      <c r="Q148" s="78">
        <f t="shared" si="54"/>
      </c>
      <c r="R148" s="78">
        <f t="shared" si="55"/>
      </c>
      <c r="S148" s="78">
        <f t="shared" si="56"/>
      </c>
      <c r="T148" s="78">
        <f t="shared" si="60"/>
      </c>
      <c r="U148" s="59">
        <f t="shared" si="61"/>
      </c>
      <c r="V148" s="188">
        <f t="shared" si="57"/>
      </c>
      <c r="W148" s="194"/>
      <c r="X148" s="433"/>
      <c r="Z148" s="75">
        <f>IF(S148="","",IF(COUNTIF($S$2:S148,S148)=1,"●",""))</f>
      </c>
      <c r="AA148" s="136">
        <f t="shared" si="58"/>
      </c>
    </row>
    <row r="149" spans="1:27" s="79" customFormat="1" ht="13.5">
      <c r="A149" s="79">
        <f t="shared" si="62"/>
        <v>264</v>
      </c>
      <c r="C149" s="80">
        <f t="shared" si="59"/>
      </c>
      <c r="D149" s="80">
        <f>IF(F149="","",IF(SUM($D$2:D148)=0,(郡市番号*1000)+1,MAX($D$2:D148)+1))</f>
      </c>
      <c r="E149" s="254">
        <f>IF('女子'!I138&lt;&gt;"",'女子'!I138,"")</f>
      </c>
      <c r="F149" s="80">
        <f>IF('女子'!K138&lt;&gt;"",'女子'!K138,"")</f>
      </c>
      <c r="G149" s="80">
        <f>IF('女子'!L138&lt;&gt;"",'女子'!L138,"")</f>
      </c>
      <c r="H149" s="80">
        <f t="shared" si="48"/>
      </c>
      <c r="I149" s="80">
        <f>IF(F149="","",IF('女子'!$M$139&lt;&gt;"",'女子'!$M$139,""))</f>
      </c>
      <c r="J149" s="80">
        <f t="shared" si="49"/>
      </c>
      <c r="K149" s="81">
        <f t="shared" si="63"/>
      </c>
      <c r="L149" s="111">
        <f>IF(F149="","",'女子'!$B$131)</f>
      </c>
      <c r="M149" s="82">
        <f t="shared" si="64"/>
      </c>
      <c r="N149" s="80">
        <f t="shared" si="52"/>
      </c>
      <c r="O149" s="265">
        <f>IF('女子'!$N$139&lt;&gt;"",'女子'!$N$139,"")</f>
      </c>
      <c r="P149" s="83">
        <f t="shared" si="53"/>
      </c>
      <c r="Q149" s="83">
        <f t="shared" si="54"/>
      </c>
      <c r="R149" s="83">
        <f t="shared" si="55"/>
      </c>
      <c r="S149" s="83">
        <f t="shared" si="56"/>
      </c>
      <c r="T149" s="83">
        <f t="shared" si="60"/>
      </c>
      <c r="U149" s="65">
        <f t="shared" si="61"/>
      </c>
      <c r="V149" s="188">
        <f t="shared" si="57"/>
      </c>
      <c r="W149" s="194"/>
      <c r="X149" s="433"/>
      <c r="Z149" s="80">
        <f>IF(S149="","",IF(COUNTIF($S$2:S149,S149)=1,"●",""))</f>
      </c>
      <c r="AA149" s="137">
        <f t="shared" si="58"/>
      </c>
    </row>
    <row r="150" spans="1:27" s="79" customFormat="1" ht="13.5">
      <c r="A150" s="79">
        <f t="shared" si="62"/>
        <v>264</v>
      </c>
      <c r="C150" s="80">
        <f t="shared" si="59"/>
      </c>
      <c r="D150" s="80">
        <f>IF(F150="","",IF(SUM($D$2:D149)=0,(郡市番号*1000)+1,MAX($D$2:D149)+1))</f>
      </c>
      <c r="E150" s="254">
        <f>IF('女子'!I139&lt;&gt;"",'女子'!I139,"")</f>
      </c>
      <c r="F150" s="80">
        <f>IF('女子'!K139&lt;&gt;"",'女子'!K139,"")</f>
      </c>
      <c r="G150" s="80">
        <f>IF('女子'!L139&lt;&gt;"",'女子'!L139,"")</f>
      </c>
      <c r="H150" s="80">
        <f t="shared" si="48"/>
      </c>
      <c r="I150" s="80">
        <f>IF(F150="","",IF('女子'!$M$139&lt;&gt;"",'女子'!$M$139,""))</f>
      </c>
      <c r="J150" s="80">
        <f t="shared" si="49"/>
      </c>
      <c r="K150" s="81">
        <f t="shared" si="63"/>
      </c>
      <c r="L150" s="111">
        <f>IF(F150="","",'女子'!$B$131)</f>
      </c>
      <c r="M150" s="82">
        <f t="shared" si="64"/>
      </c>
      <c r="N150" s="80">
        <f t="shared" si="52"/>
      </c>
      <c r="O150" s="265">
        <f>IF('女子'!$N$139&lt;&gt;"",'女子'!$N$139,"")</f>
      </c>
      <c r="P150" s="83">
        <f t="shared" si="53"/>
      </c>
      <c r="Q150" s="83">
        <f t="shared" si="54"/>
      </c>
      <c r="R150" s="83">
        <f t="shared" si="55"/>
      </c>
      <c r="S150" s="83">
        <f t="shared" si="56"/>
      </c>
      <c r="T150" s="83">
        <f t="shared" si="60"/>
      </c>
      <c r="U150" s="65">
        <f t="shared" si="61"/>
      </c>
      <c r="V150" s="188">
        <f t="shared" si="57"/>
      </c>
      <c r="W150" s="194"/>
      <c r="X150" s="433"/>
      <c r="Z150" s="80">
        <f>IF(S150="","",IF(COUNTIF($S$2:S150,S150)=1,"●",""))</f>
      </c>
      <c r="AA150" s="137">
        <f t="shared" si="58"/>
      </c>
    </row>
    <row r="151" spans="1:27" s="79" customFormat="1" ht="13.5">
      <c r="A151" s="79">
        <f t="shared" si="62"/>
        <v>264</v>
      </c>
      <c r="C151" s="80">
        <f t="shared" si="59"/>
      </c>
      <c r="D151" s="80">
        <f>IF(F151="","",IF(SUM($D$2:D150)=0,(郡市番号*1000)+1,MAX($D$2:D150)+1))</f>
      </c>
      <c r="E151" s="254">
        <f>IF('女子'!I140&lt;&gt;"",'女子'!I140,"")</f>
      </c>
      <c r="F151" s="80">
        <f>IF('女子'!K140&lt;&gt;"",'女子'!K140,"")</f>
      </c>
      <c r="G151" s="80">
        <f>IF('女子'!L140&lt;&gt;"",'女子'!L140,"")</f>
      </c>
      <c r="H151" s="80">
        <f t="shared" si="48"/>
      </c>
      <c r="I151" s="80">
        <f>IF(F151="","",IF('女子'!$M$139&lt;&gt;"",'女子'!$M$139,""))</f>
      </c>
      <c r="J151" s="80">
        <f t="shared" si="49"/>
      </c>
      <c r="K151" s="81">
        <f t="shared" si="63"/>
      </c>
      <c r="L151" s="111">
        <f>IF(F151="","",'女子'!$B$131)</f>
      </c>
      <c r="M151" s="82">
        <f t="shared" si="64"/>
      </c>
      <c r="N151" s="80">
        <f t="shared" si="52"/>
      </c>
      <c r="O151" s="265">
        <f>IF('女子'!$N$139&lt;&gt;"",'女子'!$N$139,"")</f>
      </c>
      <c r="P151" s="83">
        <f t="shared" si="53"/>
      </c>
      <c r="Q151" s="83">
        <f t="shared" si="54"/>
      </c>
      <c r="R151" s="83">
        <f t="shared" si="55"/>
      </c>
      <c r="S151" s="83">
        <f t="shared" si="56"/>
      </c>
      <c r="T151" s="83">
        <f t="shared" si="60"/>
      </c>
      <c r="U151" s="65">
        <f t="shared" si="61"/>
      </c>
      <c r="V151" s="188">
        <f t="shared" si="57"/>
      </c>
      <c r="W151" s="194"/>
      <c r="X151" s="433"/>
      <c r="Z151" s="80">
        <f>IF(S151="","",IF(COUNTIF($S$2:S151,S151)=1,"●",""))</f>
      </c>
      <c r="AA151" s="137">
        <f t="shared" si="58"/>
      </c>
    </row>
    <row r="152" spans="1:27" s="79" customFormat="1" ht="13.5">
      <c r="A152" s="79">
        <f t="shared" si="62"/>
        <v>264</v>
      </c>
      <c r="C152" s="80">
        <f t="shared" si="59"/>
      </c>
      <c r="D152" s="80">
        <f>IF(F152="","",IF(SUM($D$2:D151)=0,(郡市番号*1000)+1,MAX($D$2:D151)+1))</f>
      </c>
      <c r="E152" s="254">
        <f>IF('女子'!I141&lt;&gt;"",'女子'!I141,"")</f>
      </c>
      <c r="F152" s="80">
        <f>IF('女子'!K141&lt;&gt;"",'女子'!K141,"")</f>
      </c>
      <c r="G152" s="80">
        <f>IF('女子'!L141&lt;&gt;"",'女子'!L141,"")</f>
      </c>
      <c r="H152" s="80">
        <f t="shared" si="48"/>
      </c>
      <c r="I152" s="80">
        <f>IF(F152="","",IF('女子'!$M$139&lt;&gt;"",'女子'!$M$139,""))</f>
      </c>
      <c r="J152" s="80">
        <f t="shared" si="49"/>
      </c>
      <c r="K152" s="81">
        <f t="shared" si="63"/>
      </c>
      <c r="L152" s="111">
        <f>IF(F152="","",'女子'!$B$131)</f>
      </c>
      <c r="M152" s="82">
        <f t="shared" si="64"/>
      </c>
      <c r="N152" s="80">
        <f t="shared" si="52"/>
      </c>
      <c r="O152" s="265">
        <f>IF('女子'!$N$139&lt;&gt;"",'女子'!$N$139,"")</f>
      </c>
      <c r="P152" s="83">
        <f t="shared" si="53"/>
      </c>
      <c r="Q152" s="83">
        <f t="shared" si="54"/>
      </c>
      <c r="R152" s="83">
        <f t="shared" si="55"/>
      </c>
      <c r="S152" s="83">
        <f t="shared" si="56"/>
      </c>
      <c r="T152" s="83">
        <f t="shared" si="60"/>
      </c>
      <c r="U152" s="65">
        <f t="shared" si="61"/>
      </c>
      <c r="V152" s="188">
        <f t="shared" si="57"/>
      </c>
      <c r="W152" s="194"/>
      <c r="X152" s="433"/>
      <c r="Z152" s="80">
        <f>IF(S152="","",IF(COUNTIF($S$2:S152,S152)=1,"●",""))</f>
      </c>
      <c r="AA152" s="137">
        <f t="shared" si="58"/>
      </c>
    </row>
    <row r="153" spans="1:27" s="84" customFormat="1" ht="13.5">
      <c r="A153" s="84">
        <f t="shared" si="62"/>
        <v>264</v>
      </c>
      <c r="C153" s="85">
        <f t="shared" si="59"/>
      </c>
      <c r="D153" s="85">
        <f>IF(F153="","",IF(SUM($D$2:D152)=0,(郡市番号*1000)+1,MAX($D$2:D152)+1))</f>
      </c>
      <c r="E153" s="255">
        <f>IF('女子'!I142&lt;&gt;"",'女子'!I142,"")</f>
      </c>
      <c r="F153" s="85">
        <f>IF('女子'!K142&lt;&gt;"",'女子'!K142,"")</f>
      </c>
      <c r="G153" s="85">
        <f>IF('女子'!L142&lt;&gt;"",'女子'!L142,"")</f>
      </c>
      <c r="H153" s="85">
        <f t="shared" si="48"/>
      </c>
      <c r="I153" s="85">
        <f>IF(F153="","",IF('女子'!$M$139&lt;&gt;"",'女子'!$M$139,""))</f>
      </c>
      <c r="J153" s="85">
        <f t="shared" si="49"/>
      </c>
      <c r="K153" s="86">
        <f t="shared" si="63"/>
      </c>
      <c r="L153" s="112">
        <f>IF(F153="","",'女子'!$B$131)</f>
      </c>
      <c r="M153" s="87">
        <f t="shared" si="64"/>
      </c>
      <c r="N153" s="85">
        <f t="shared" si="52"/>
      </c>
      <c r="O153" s="266">
        <f>IF('女子'!$N$139&lt;&gt;"",'女子'!$N$139,"")</f>
      </c>
      <c r="P153" s="88">
        <f t="shared" si="53"/>
      </c>
      <c r="Q153" s="88">
        <f t="shared" si="54"/>
      </c>
      <c r="R153" s="88">
        <f t="shared" si="55"/>
      </c>
      <c r="S153" s="88">
        <f t="shared" si="56"/>
      </c>
      <c r="T153" s="88">
        <f t="shared" si="60"/>
      </c>
      <c r="U153" s="71">
        <f t="shared" si="61"/>
      </c>
      <c r="V153" s="189">
        <f t="shared" si="57"/>
      </c>
      <c r="W153" s="195"/>
      <c r="X153" s="439"/>
      <c r="Z153" s="85">
        <f>IF(S153="","",IF(COUNTIF($S$2:S153,S153)=1,"●",""))</f>
      </c>
      <c r="AA153" s="138">
        <f t="shared" si="58"/>
      </c>
    </row>
    <row r="154" spans="1:27" s="74" customFormat="1" ht="13.5">
      <c r="A154" s="74">
        <f t="shared" si="62"/>
        <v>264</v>
      </c>
      <c r="C154" s="75">
        <f t="shared" si="59"/>
      </c>
      <c r="D154" s="75">
        <f>IF(F154="","",IF(SUM($D$2:D153)=0,(郡市番号*1000)+1,MAX($D$2:D153)+1))</f>
      </c>
      <c r="E154" s="270">
        <f>IF('女子'!L119&lt;&gt;"","Z"&amp;MID(M154,2,1)&amp;郡市番号&amp;"1","")</f>
      </c>
      <c r="F154" s="75">
        <f>IF('女子'!$G$121&lt;&gt;"",郡市名&amp;REPT("　",MAX(0,6-LEN(郡市名)-LEN(I154)))&amp;('女子'!$G$121),"")</f>
      </c>
      <c r="G154" s="75"/>
      <c r="H154" s="75">
        <f t="shared" si="48"/>
      </c>
      <c r="I154" s="75">
        <f>IF('女子'!$G$121&lt;&gt;"",'女子'!$G$121,"")</f>
      </c>
      <c r="J154" s="75">
        <f t="shared" si="49"/>
      </c>
      <c r="K154" s="76">
        <f aca="true" t="shared" si="65" ref="K154:K161">IF(F154="","",1018)</f>
      </c>
      <c r="L154" s="110">
        <f aca="true" t="shared" si="66" ref="L154:L161">IF(F154="","",L106&amp;"_T")</f>
      </c>
      <c r="M154" s="77">
        <f aca="true" t="shared" si="67" ref="M154:M161">IF(F154="","","RA_T")</f>
      </c>
      <c r="N154" s="75">
        <f t="shared" si="52"/>
      </c>
      <c r="O154" s="264">
        <f>IF('女子'!$H$121&lt;&gt;"",'女子'!$H$121,"")</f>
      </c>
      <c r="P154" s="78"/>
      <c r="Q154" s="78">
        <f t="shared" si="54"/>
      </c>
      <c r="R154" s="78">
        <f t="shared" si="55"/>
      </c>
      <c r="S154" s="78">
        <f t="shared" si="56"/>
      </c>
      <c r="T154" s="78">
        <f>IF(F154="","",COUNTIF($S$154:$S$161,S154))</f>
      </c>
      <c r="U154" s="59">
        <f aca="true" t="shared" si="68" ref="U154:U217">IF(OR(T154="",T154&lt;3),"","確認")</f>
      </c>
      <c r="V154" s="190"/>
      <c r="W154" s="194"/>
      <c r="X154" s="435" t="s">
        <v>190</v>
      </c>
      <c r="Z154" s="75">
        <f>IF(S154="","",IF(COUNTIF($S$2:S154,S154)=1,"●",""))</f>
      </c>
      <c r="AA154" s="136"/>
    </row>
    <row r="155" spans="1:27" s="79" customFormat="1" ht="13.5">
      <c r="A155" s="79">
        <f t="shared" si="62"/>
        <v>264</v>
      </c>
      <c r="C155" s="80">
        <f t="shared" si="59"/>
      </c>
      <c r="D155" s="80">
        <f>IF(F155="","",IF(SUM($D$2:D154)=0,(郡市番号*1000)+1,MAX($D$2:D154)+1))</f>
      </c>
      <c r="E155" s="271">
        <f>IF('女子'!L120&lt;&gt;"","Z"&amp;MID(M155,2,1)&amp;郡市番号&amp;"1","")</f>
      </c>
      <c r="F155" s="80">
        <f>IF('女子'!$M$121&lt;&gt;"",郡市名&amp;REPT("　",MAX(0,6-LEN(郡市名)-LEN(I155)))&amp;('女子'!$M$121),"")</f>
      </c>
      <c r="G155" s="80"/>
      <c r="H155" s="80">
        <f t="shared" si="48"/>
      </c>
      <c r="I155" s="80">
        <f>IF('女子'!$M$121&lt;&gt;"",'女子'!$M$121,"")</f>
      </c>
      <c r="J155" s="80">
        <f t="shared" si="49"/>
      </c>
      <c r="K155" s="81">
        <f t="shared" si="65"/>
      </c>
      <c r="L155" s="111">
        <f t="shared" si="66"/>
      </c>
      <c r="M155" s="82">
        <f t="shared" si="67"/>
      </c>
      <c r="N155" s="80">
        <f t="shared" si="52"/>
      </c>
      <c r="O155" s="265">
        <f>IF('女子'!$N$121&lt;&gt;"",'女子'!$N$121,"")</f>
      </c>
      <c r="P155" s="83"/>
      <c r="Q155" s="83">
        <f t="shared" si="54"/>
      </c>
      <c r="R155" s="83">
        <f t="shared" si="55"/>
      </c>
      <c r="S155" s="83">
        <f t="shared" si="56"/>
      </c>
      <c r="T155" s="83">
        <f aca="true" t="shared" si="69" ref="T155:T161">IF(F155="","",COUNTIF($S$154:$S$161,S155))</f>
      </c>
      <c r="U155" s="65">
        <f t="shared" si="68"/>
      </c>
      <c r="V155" s="190"/>
      <c r="W155" s="194"/>
      <c r="X155" s="436"/>
      <c r="Z155" s="80">
        <f>IF(S155="","",IF(COUNTIF($S$2:S155,S155)=1,"●",""))</f>
      </c>
      <c r="AA155" s="137"/>
    </row>
    <row r="156" spans="1:27" s="79" customFormat="1" ht="13.5">
      <c r="A156" s="79">
        <f t="shared" si="62"/>
        <v>264</v>
      </c>
      <c r="C156" s="80">
        <f t="shared" si="59"/>
      </c>
      <c r="D156" s="80">
        <f>IF(F156="","",IF(SUM($D$2:D155)=0,(郡市番号*1000)+1,MAX($D$2:D155)+1))</f>
      </c>
      <c r="E156" s="271">
        <f>IF('女子'!L121&lt;&gt;"","Z"&amp;MID(M156,2,1)&amp;郡市番号&amp;"1","")</f>
      </c>
      <c r="F156" s="80">
        <f>IF('女子'!$G$127&lt;&gt;"",郡市名&amp;REPT("　",MAX(0,6-LEN(郡市名)-LEN(I156)))&amp;('女子'!$G$127),"")</f>
      </c>
      <c r="G156" s="80"/>
      <c r="H156" s="80">
        <f t="shared" si="48"/>
      </c>
      <c r="I156" s="80">
        <f>IF('女子'!$G$127&lt;&gt;"",'女子'!$G$127,"")</f>
      </c>
      <c r="J156" s="80">
        <f t="shared" si="49"/>
      </c>
      <c r="K156" s="81">
        <f t="shared" si="65"/>
      </c>
      <c r="L156" s="111">
        <f t="shared" si="66"/>
      </c>
      <c r="M156" s="82">
        <f t="shared" si="67"/>
      </c>
      <c r="N156" s="80">
        <f t="shared" si="52"/>
      </c>
      <c r="O156" s="265">
        <f>IF('女子'!$H$127&lt;&gt;"",'女子'!$H$127,"")</f>
      </c>
      <c r="P156" s="83"/>
      <c r="Q156" s="83">
        <f t="shared" si="54"/>
      </c>
      <c r="R156" s="83">
        <f t="shared" si="55"/>
      </c>
      <c r="S156" s="83">
        <f t="shared" si="56"/>
      </c>
      <c r="T156" s="83">
        <f t="shared" si="69"/>
      </c>
      <c r="U156" s="65">
        <f t="shared" si="68"/>
      </c>
      <c r="V156" s="190"/>
      <c r="W156" s="194"/>
      <c r="X156" s="436"/>
      <c r="Z156" s="80">
        <f>IF(S156="","",IF(COUNTIF($S$2:S156,S156)=1,"●",""))</f>
      </c>
      <c r="AA156" s="137"/>
    </row>
    <row r="157" spans="1:27" s="79" customFormat="1" ht="13.5">
      <c r="A157" s="79">
        <f t="shared" si="62"/>
        <v>264</v>
      </c>
      <c r="C157" s="80">
        <f t="shared" si="59"/>
      </c>
      <c r="D157" s="80">
        <f>IF(F157="","",IF(SUM($D$2:D156)=0,(郡市番号*1000)+1,MAX($D$2:D156)+1))</f>
      </c>
      <c r="E157" s="271">
        <f>IF('女子'!L122&lt;&gt;"","Z"&amp;MID(M157,2,1)&amp;郡市番号&amp;"1","")</f>
      </c>
      <c r="F157" s="80">
        <f>IF('女子'!$M$127&lt;&gt;"",郡市名&amp;REPT("　",MAX(0,6-LEN(郡市名)-LEN(I157)))&amp;('女子'!$M$127),"")</f>
      </c>
      <c r="G157" s="80"/>
      <c r="H157" s="80">
        <f t="shared" si="48"/>
      </c>
      <c r="I157" s="80">
        <f>IF('女子'!$M$127&lt;&gt;"",'女子'!$M$127,"")</f>
      </c>
      <c r="J157" s="80">
        <f t="shared" si="49"/>
      </c>
      <c r="K157" s="81">
        <f t="shared" si="65"/>
      </c>
      <c r="L157" s="111">
        <f t="shared" si="66"/>
      </c>
      <c r="M157" s="82">
        <f t="shared" si="67"/>
      </c>
      <c r="N157" s="80">
        <f t="shared" si="52"/>
      </c>
      <c r="O157" s="265">
        <f>IF('女子'!$N$127&lt;&gt;"",'女子'!$N$127,"")</f>
      </c>
      <c r="P157" s="83"/>
      <c r="Q157" s="83">
        <f t="shared" si="54"/>
      </c>
      <c r="R157" s="83">
        <f t="shared" si="55"/>
      </c>
      <c r="S157" s="83">
        <f t="shared" si="56"/>
      </c>
      <c r="T157" s="83">
        <f t="shared" si="69"/>
      </c>
      <c r="U157" s="65">
        <f t="shared" si="68"/>
      </c>
      <c r="V157" s="190"/>
      <c r="W157" s="194"/>
      <c r="X157" s="436"/>
      <c r="Z157" s="80">
        <f>IF(S157="","",IF(COUNTIF($S$2:S157,S157)=1,"●",""))</f>
      </c>
      <c r="AA157" s="137"/>
    </row>
    <row r="158" spans="1:27" s="79" customFormat="1" ht="13.5">
      <c r="A158" s="79">
        <f t="shared" si="62"/>
        <v>264</v>
      </c>
      <c r="C158" s="80">
        <f t="shared" si="59"/>
      </c>
      <c r="D158" s="80">
        <f>IF(F158="","",IF(SUM($D$2:D157)=0,(郡市番号*1000)+1,MAX($D$2:D157)+1))</f>
      </c>
      <c r="E158" s="271">
        <f>IF('女子'!L123&lt;&gt;"","Z"&amp;MID(M158,2,1)&amp;郡市番号&amp;"1","")</f>
      </c>
      <c r="F158" s="80">
        <f>IF('女子'!$G$133&lt;&gt;"",郡市名&amp;REPT("　",MAX(0,6-LEN(郡市名)-LEN(I158)))&amp;('女子'!$G$133),"")</f>
      </c>
      <c r="G158" s="80"/>
      <c r="H158" s="80">
        <f t="shared" si="48"/>
      </c>
      <c r="I158" s="80">
        <f>IF('女子'!$G$133&lt;&gt;"",'女子'!$G$133,"")</f>
      </c>
      <c r="J158" s="80">
        <f t="shared" si="49"/>
      </c>
      <c r="K158" s="81">
        <f t="shared" si="65"/>
      </c>
      <c r="L158" s="111">
        <f t="shared" si="66"/>
      </c>
      <c r="M158" s="82">
        <f t="shared" si="67"/>
      </c>
      <c r="N158" s="80">
        <f t="shared" si="52"/>
      </c>
      <c r="O158" s="265">
        <f>IF('女子'!$H$133&lt;&gt;"",'女子'!$H$133,"")</f>
      </c>
      <c r="P158" s="83"/>
      <c r="Q158" s="83">
        <f t="shared" si="54"/>
      </c>
      <c r="R158" s="83">
        <f t="shared" si="55"/>
      </c>
      <c r="S158" s="83">
        <f t="shared" si="56"/>
      </c>
      <c r="T158" s="83">
        <f t="shared" si="69"/>
      </c>
      <c r="U158" s="65">
        <f t="shared" si="68"/>
      </c>
      <c r="V158" s="190"/>
      <c r="W158" s="194"/>
      <c r="X158" s="436"/>
      <c r="Z158" s="80">
        <f>IF(S158="","",IF(COUNTIF($S$2:S158,S158)=1,"●",""))</f>
      </c>
      <c r="AA158" s="137"/>
    </row>
    <row r="159" spans="1:27" s="79" customFormat="1" ht="13.5">
      <c r="A159" s="79">
        <f t="shared" si="62"/>
        <v>264</v>
      </c>
      <c r="C159" s="80">
        <f t="shared" si="59"/>
      </c>
      <c r="D159" s="80">
        <f>IF(F159="","",IF(SUM($D$2:D158)=0,(郡市番号*1000)+1,MAX($D$2:D158)+1))</f>
      </c>
      <c r="E159" s="271">
        <f>IF('女子'!L124&lt;&gt;"","Z"&amp;MID(M159,2,1)&amp;郡市番号&amp;"1","")</f>
      </c>
      <c r="F159" s="80">
        <f>IF('女子'!$M$133&lt;&gt;"",郡市名&amp;REPT("　",MAX(0,6-LEN(郡市名)-LEN(I159)))&amp;('女子'!$M$133),"")</f>
      </c>
      <c r="G159" s="80"/>
      <c r="H159" s="80">
        <f t="shared" si="48"/>
      </c>
      <c r="I159" s="80">
        <f>IF('女子'!$M$133&lt;&gt;"",'女子'!$M$133,"")</f>
      </c>
      <c r="J159" s="80">
        <f t="shared" si="49"/>
      </c>
      <c r="K159" s="81">
        <f t="shared" si="65"/>
      </c>
      <c r="L159" s="111">
        <f t="shared" si="66"/>
      </c>
      <c r="M159" s="82">
        <f t="shared" si="67"/>
      </c>
      <c r="N159" s="80">
        <f t="shared" si="52"/>
      </c>
      <c r="O159" s="265">
        <f>IF('女子'!$N$133&lt;&gt;"",'女子'!$N$133,"")</f>
      </c>
      <c r="P159" s="83"/>
      <c r="Q159" s="83">
        <f t="shared" si="54"/>
      </c>
      <c r="R159" s="83">
        <f t="shared" si="55"/>
      </c>
      <c r="S159" s="83">
        <f t="shared" si="56"/>
      </c>
      <c r="T159" s="83">
        <f t="shared" si="69"/>
      </c>
      <c r="U159" s="65">
        <f t="shared" si="68"/>
      </c>
      <c r="V159" s="190"/>
      <c r="W159" s="194"/>
      <c r="X159" s="436"/>
      <c r="Z159" s="80">
        <f>IF(S159="","",IF(COUNTIF($S$2:S159,S159)=1,"●",""))</f>
      </c>
      <c r="AA159" s="137"/>
    </row>
    <row r="160" spans="1:27" s="79" customFormat="1" ht="13.5">
      <c r="A160" s="79">
        <f t="shared" si="62"/>
        <v>264</v>
      </c>
      <c r="C160" s="80">
        <f t="shared" si="59"/>
      </c>
      <c r="D160" s="80">
        <f>IF(F160="","",IF(SUM($D$2:D159)=0,(郡市番号*1000)+1,MAX($D$2:D159)+1))</f>
      </c>
      <c r="E160" s="271">
        <f>IF('女子'!L125&lt;&gt;"","Z"&amp;MID(M160,2,1)&amp;郡市番号&amp;"1","")</f>
      </c>
      <c r="F160" s="80">
        <f>IF('女子'!$G$139&lt;&gt;"",郡市名&amp;REPT("　",MAX(0,6-LEN(郡市名)-LEN(I160)))&amp;('女子'!$G$139),"")</f>
      </c>
      <c r="G160" s="80"/>
      <c r="H160" s="80">
        <f t="shared" si="48"/>
      </c>
      <c r="I160" s="80">
        <f>IF('女子'!$G$139&lt;&gt;"",'女子'!$G$139,"")</f>
      </c>
      <c r="J160" s="80">
        <f t="shared" si="49"/>
      </c>
      <c r="K160" s="81">
        <f t="shared" si="65"/>
      </c>
      <c r="L160" s="111">
        <f t="shared" si="66"/>
      </c>
      <c r="M160" s="82">
        <f t="shared" si="67"/>
      </c>
      <c r="N160" s="80">
        <f t="shared" si="52"/>
      </c>
      <c r="O160" s="265">
        <f>IF('女子'!$H$139&lt;&gt;"",'女子'!$H$139,"")</f>
      </c>
      <c r="P160" s="83"/>
      <c r="Q160" s="83">
        <f t="shared" si="54"/>
      </c>
      <c r="R160" s="83">
        <f t="shared" si="55"/>
      </c>
      <c r="S160" s="83">
        <f t="shared" si="56"/>
      </c>
      <c r="T160" s="83">
        <f t="shared" si="69"/>
      </c>
      <c r="U160" s="65">
        <f t="shared" si="68"/>
      </c>
      <c r="V160" s="190"/>
      <c r="W160" s="194"/>
      <c r="X160" s="436"/>
      <c r="Z160" s="80">
        <f>IF(S160="","",IF(COUNTIF($S$2:S160,S160)=1,"●",""))</f>
      </c>
      <c r="AA160" s="137"/>
    </row>
    <row r="161" spans="1:27" s="92" customFormat="1" ht="13.5">
      <c r="A161" s="92">
        <f t="shared" si="62"/>
        <v>264</v>
      </c>
      <c r="C161" s="93">
        <f>IF(F161="","",郡市名)</f>
      </c>
      <c r="D161" s="93">
        <f>IF(F161="","",IF(SUM($D$2:D160)=0,(郡市番号*1000)+1,MAX($D$2:D160)+1))</f>
      </c>
      <c r="E161" s="272">
        <f>IF('女子'!L126&lt;&gt;"","Z"&amp;MID(M161,2,1)&amp;郡市番号&amp;"1","")</f>
      </c>
      <c r="F161" s="93">
        <f>IF('女子'!$M$139&lt;&gt;"",郡市名&amp;REPT("　",MAX(0,6-LEN(郡市名)-LEN(I161)))&amp;('女子'!$M$139),"")</f>
      </c>
      <c r="G161" s="93"/>
      <c r="H161" s="93">
        <f t="shared" si="48"/>
      </c>
      <c r="I161" s="93">
        <f>IF('女子'!$M$139&lt;&gt;"",'女子'!$M$139,"")</f>
      </c>
      <c r="J161" s="93">
        <f t="shared" si="49"/>
      </c>
      <c r="K161" s="94">
        <f t="shared" si="65"/>
      </c>
      <c r="L161" s="113">
        <f t="shared" si="66"/>
      </c>
      <c r="M161" s="95">
        <f t="shared" si="67"/>
      </c>
      <c r="N161" s="93">
        <f t="shared" si="52"/>
      </c>
      <c r="O161" s="265">
        <f>IF('女子'!$N$139&lt;&gt;"",'女子'!$N$139,"")</f>
      </c>
      <c r="P161" s="96"/>
      <c r="Q161" s="96">
        <f t="shared" si="54"/>
      </c>
      <c r="R161" s="96">
        <f t="shared" si="55"/>
      </c>
      <c r="S161" s="96">
        <f t="shared" si="56"/>
      </c>
      <c r="T161" s="96">
        <f t="shared" si="69"/>
      </c>
      <c r="U161" s="90">
        <f t="shared" si="68"/>
      </c>
      <c r="V161" s="191"/>
      <c r="W161" s="196"/>
      <c r="X161" s="437"/>
      <c r="Z161" s="93">
        <f>IF(S161="","",IF(COUNTIF($S$2:S161,S161)=1,"●",""))</f>
      </c>
      <c r="AA161" s="139"/>
    </row>
    <row r="162" spans="1:27" s="97" customFormat="1" ht="13.5">
      <c r="A162" s="97">
        <f t="shared" si="62"/>
        <v>264</v>
      </c>
      <c r="B162" s="97">
        <f aca="true" t="shared" si="70" ref="B162:B193">COUNTIF($S$2:$S$105,S162)+COUNTIF($S$162:$S$265,S162)</f>
        <v>208</v>
      </c>
      <c r="C162" s="98">
        <f>IF(F162="","",郡市名)</f>
      </c>
      <c r="D162" s="98">
        <f>IF(F162="","",(郡市番号*1000)+301)</f>
      </c>
      <c r="E162" s="256">
        <f>IF('女子'!I15&lt;&gt;"",'女子'!I15,"")</f>
      </c>
      <c r="F162" s="98">
        <f>IF('女子'!J15&lt;&gt;"",'女子'!J15,"")</f>
      </c>
      <c r="G162" s="98">
        <f>IF('女子'!F15&lt;&gt;"",'女子'!F15,"")</f>
      </c>
      <c r="H162" s="98">
        <f t="shared" si="48"/>
      </c>
      <c r="I162" s="98">
        <f>IF('女子'!M15&lt;&gt;"",'女子'!M15,"")</f>
      </c>
      <c r="J162" s="98">
        <f t="shared" si="49"/>
      </c>
      <c r="K162" s="99">
        <f aca="true" t="shared" si="71" ref="K162:K193">IF(E162="","",K2)</f>
      </c>
      <c r="L162" s="114">
        <f aca="true" t="shared" si="72" ref="L162:L193">IF(E162="","",L2)</f>
      </c>
      <c r="M162" s="100"/>
      <c r="N162" s="98">
        <f>IF(F162="","","補員")</f>
      </c>
      <c r="O162" s="258">
        <f>IF('女子'!N15&lt;&gt;"",'女子'!N15,"")</f>
      </c>
      <c r="P162" s="101">
        <f t="shared" si="53"/>
      </c>
      <c r="Q162" s="101">
        <f t="shared" si="54"/>
      </c>
      <c r="R162" s="101">
        <f t="shared" si="55"/>
      </c>
      <c r="S162" s="101">
        <f t="shared" si="56"/>
      </c>
      <c r="T162" s="101">
        <f aca="true" t="shared" si="73" ref="T162:T193">IF(F162="","",COUNTIF($S$2:$S$105,S162)+COUNTIF($S$162:$S$265,S162))</f>
      </c>
      <c r="U162" s="91">
        <f t="shared" si="68"/>
      </c>
      <c r="V162" s="188">
        <f t="shared" si="57"/>
      </c>
      <c r="W162" s="194"/>
      <c r="Y162" s="432" t="s">
        <v>51</v>
      </c>
      <c r="Z162" s="98">
        <f>IF(S162="","",IF(COUNTIF($S$2:S162,S162)=1,"●",""))</f>
      </c>
      <c r="AA162" s="140">
        <f t="shared" si="58"/>
      </c>
    </row>
    <row r="163" spans="1:27" s="277" customFormat="1" ht="13.5">
      <c r="A163" s="277">
        <f t="shared" si="62"/>
        <v>264</v>
      </c>
      <c r="B163" s="277">
        <f t="shared" si="70"/>
        <v>208</v>
      </c>
      <c r="C163" s="278">
        <f aca="true" t="shared" si="74" ref="C163:C224">IF(F163="","",郡市名)</f>
      </c>
      <c r="D163" s="278">
        <f>IF(F163="","",IF(SUM($D$162:D162)=0,(郡市番号*1000)+1,MAX($D$162:D162)+1))</f>
      </c>
      <c r="E163" s="279">
        <f>IF('女子'!I16&lt;&gt;"",'女子'!I16,"")</f>
      </c>
      <c r="F163" s="278">
        <f>IF('女子'!J16&lt;&gt;"",'女子'!J16,"")</f>
      </c>
      <c r="G163" s="278">
        <f>IF('女子'!F16&lt;&gt;"",'女子'!F16,"")</f>
      </c>
      <c r="H163" s="278">
        <f aca="true" t="shared" si="75" ref="H163:H226">IF(F163="","","男")</f>
      </c>
      <c r="I163" s="278">
        <f>IF('女子'!M16&lt;&gt;"",'女子'!M16,"")</f>
      </c>
      <c r="J163" s="278">
        <f aca="true" t="shared" si="76" ref="J163:J226">IF(F163="","",C163)</f>
      </c>
      <c r="K163" s="277">
        <f t="shared" si="71"/>
      </c>
      <c r="L163" s="280">
        <f t="shared" si="72"/>
      </c>
      <c r="M163" s="278"/>
      <c r="N163" s="278">
        <f>IF(F163="","","補員")</f>
      </c>
      <c r="O163" s="281">
        <f>IF('女子'!N16&lt;&gt;"",'女子'!N16,"")</f>
      </c>
      <c r="P163" s="277">
        <f aca="true" t="shared" si="77" ref="P163:P226">IF(AND(F163="",E163=""),"",IF(LEN(E163)=4,"","ﾌﾘｶﾞﾅ"))</f>
      </c>
      <c r="Q163" s="277">
        <f t="shared" si="54"/>
      </c>
      <c r="R163" s="277">
        <f t="shared" si="55"/>
      </c>
      <c r="S163" s="277">
        <f aca="true" t="shared" si="78" ref="S163:S226">IF(F163="","",F163&amp;"＿"&amp;I163)</f>
      </c>
      <c r="T163" s="277">
        <f t="shared" si="73"/>
      </c>
      <c r="U163" s="282">
        <f t="shared" si="68"/>
      </c>
      <c r="V163" s="283">
        <f aca="true" t="shared" si="79" ref="V163:V226">IF(P163="ﾌﾘｶﾞﾅ",F163,"")</f>
      </c>
      <c r="W163" s="284"/>
      <c r="Y163" s="433"/>
      <c r="Z163" s="278">
        <f>IF(S163="","",IF(COUNTIF($S$2:S163,S163)=1,"●",""))</f>
      </c>
      <c r="AA163" s="285">
        <f aca="true" t="shared" si="80" ref="AA163:AA226">IF(Z163="●",I163,"")</f>
      </c>
    </row>
    <row r="164" spans="1:27" s="102" customFormat="1" ht="13.5">
      <c r="A164" s="102">
        <f t="shared" si="62"/>
        <v>264</v>
      </c>
      <c r="B164" s="102">
        <f t="shared" si="70"/>
        <v>208</v>
      </c>
      <c r="C164" s="103">
        <f t="shared" si="74"/>
      </c>
      <c r="D164" s="103">
        <f>IF(F164="","",IF(SUM($D$162:D163)=0,(郡市番号*1000)+1,MAX($D$162:D163)+1))</f>
      </c>
      <c r="E164" s="257">
        <f>IF('女子'!I17&lt;&gt;"",'女子'!I17,"")</f>
      </c>
      <c r="F164" s="103">
        <f>IF('女子'!J17&lt;&gt;"",'女子'!J17,"")</f>
      </c>
      <c r="G164" s="103">
        <f>IF('女子'!F17&lt;&gt;"",'女子'!F17,"")</f>
      </c>
      <c r="H164" s="103">
        <f t="shared" si="75"/>
      </c>
      <c r="I164" s="103">
        <f>IF('女子'!M17&lt;&gt;"",'女子'!M17,"")</f>
      </c>
      <c r="J164" s="103">
        <f t="shared" si="76"/>
      </c>
      <c r="K164" s="104">
        <f t="shared" si="71"/>
      </c>
      <c r="L164" s="115">
        <f t="shared" si="72"/>
      </c>
      <c r="M164" s="105"/>
      <c r="N164" s="103">
        <f aca="true" t="shared" si="81" ref="N164:N227">IF(F164="","","補員")</f>
      </c>
      <c r="O164" s="259">
        <f>IF('女子'!N17&lt;&gt;"",'女子'!N17,"")</f>
      </c>
      <c r="P164" s="106">
        <f t="shared" si="77"/>
      </c>
      <c r="Q164" s="106">
        <f aca="true" t="shared" si="82" ref="Q164:Q227">IF(OR(LEN(F164)=5,LEN(F164)=0),"",WIDECHAR(LEN(F164))&amp;"文字")</f>
      </c>
      <c r="R164" s="106">
        <f aca="true" t="shared" si="83" ref="R164:R227">IF(LEN(J164)+LEN(I164)&gt;6,WIDECHAR(LEN(J164)+LEN(I164))&amp;"文字","")</f>
      </c>
      <c r="S164" s="106">
        <f t="shared" si="78"/>
      </c>
      <c r="T164" s="106">
        <f t="shared" si="73"/>
      </c>
      <c r="U164" s="65">
        <f t="shared" si="68"/>
      </c>
      <c r="V164" s="188">
        <f t="shared" si="79"/>
      </c>
      <c r="W164" s="194"/>
      <c r="Y164" s="433"/>
      <c r="Z164" s="103">
        <f>IF(S164="","",IF(COUNTIF($S$2:S164,S164)=1,"●",""))</f>
      </c>
      <c r="AA164" s="141">
        <f t="shared" si="80"/>
      </c>
    </row>
    <row r="165" spans="1:27" s="277" customFormat="1" ht="13.5">
      <c r="A165" s="277">
        <f t="shared" si="62"/>
        <v>264</v>
      </c>
      <c r="B165" s="277">
        <f t="shared" si="70"/>
        <v>208</v>
      </c>
      <c r="C165" s="278">
        <f t="shared" si="74"/>
      </c>
      <c r="D165" s="278">
        <f>IF(F165="","",IF(SUM($D$162:D164)=0,(郡市番号*1000)+1,MAX($D$162:D164)+1))</f>
      </c>
      <c r="E165" s="279">
        <f>IF('女子'!I18&lt;&gt;"",'女子'!I18,"")</f>
      </c>
      <c r="F165" s="278">
        <f>IF('女子'!J18&lt;&gt;"",'女子'!J18,"")</f>
      </c>
      <c r="G165" s="278">
        <f>IF('女子'!F18&lt;&gt;"",'女子'!F18,"")</f>
      </c>
      <c r="H165" s="278">
        <f t="shared" si="75"/>
      </c>
      <c r="I165" s="278">
        <f>IF('女子'!M18&lt;&gt;"",'女子'!M18,"")</f>
      </c>
      <c r="J165" s="278">
        <f t="shared" si="76"/>
      </c>
      <c r="K165" s="277">
        <f t="shared" si="71"/>
      </c>
      <c r="L165" s="280">
        <f t="shared" si="72"/>
      </c>
      <c r="M165" s="278"/>
      <c r="N165" s="278">
        <f t="shared" si="81"/>
      </c>
      <c r="O165" s="281">
        <f>IF('女子'!N18&lt;&gt;"",'女子'!N18,"")</f>
      </c>
      <c r="P165" s="277">
        <f t="shared" si="77"/>
      </c>
      <c r="Q165" s="277">
        <f t="shared" si="82"/>
      </c>
      <c r="R165" s="277">
        <f t="shared" si="83"/>
      </c>
      <c r="S165" s="277">
        <f t="shared" si="78"/>
      </c>
      <c r="T165" s="277">
        <f t="shared" si="73"/>
      </c>
      <c r="U165" s="282">
        <f t="shared" si="68"/>
      </c>
      <c r="V165" s="283">
        <f t="shared" si="79"/>
      </c>
      <c r="W165" s="284"/>
      <c r="Y165" s="433"/>
      <c r="Z165" s="278">
        <f>IF(S165="","",IF(COUNTIF($S$2:S165,S165)=1,"●",""))</f>
      </c>
      <c r="AA165" s="285">
        <f t="shared" si="80"/>
      </c>
    </row>
    <row r="166" spans="1:27" s="102" customFormat="1" ht="13.5">
      <c r="A166" s="102">
        <f t="shared" si="62"/>
        <v>264</v>
      </c>
      <c r="B166" s="102">
        <f t="shared" si="70"/>
        <v>208</v>
      </c>
      <c r="C166" s="103">
        <f t="shared" si="74"/>
      </c>
      <c r="D166" s="103">
        <f>IF(F166="","",IF(SUM($D$162:D165)=0,(郡市番号*1000)+1,MAX($D$162:D165)+1))</f>
      </c>
      <c r="E166" s="257">
        <f>IF('女子'!I19&lt;&gt;"",'女子'!I19,"")</f>
      </c>
      <c r="F166" s="103">
        <f>IF('女子'!J19&lt;&gt;"",'女子'!J19,"")</f>
      </c>
      <c r="G166" s="103">
        <f>IF('女子'!F19&lt;&gt;"",'女子'!F19,"")</f>
      </c>
      <c r="H166" s="103">
        <f t="shared" si="75"/>
      </c>
      <c r="I166" s="103">
        <f>IF('女子'!M19&lt;&gt;"",'女子'!M19,"")</f>
      </c>
      <c r="J166" s="103">
        <f t="shared" si="76"/>
      </c>
      <c r="K166" s="104">
        <f t="shared" si="71"/>
      </c>
      <c r="L166" s="115">
        <f t="shared" si="72"/>
      </c>
      <c r="M166" s="105"/>
      <c r="N166" s="103">
        <f t="shared" si="81"/>
      </c>
      <c r="O166" s="259">
        <f>IF('女子'!N19&lt;&gt;"",'女子'!N19,"")</f>
      </c>
      <c r="P166" s="106">
        <f t="shared" si="77"/>
      </c>
      <c r="Q166" s="106">
        <f t="shared" si="82"/>
      </c>
      <c r="R166" s="106">
        <f t="shared" si="83"/>
      </c>
      <c r="S166" s="106">
        <f t="shared" si="78"/>
      </c>
      <c r="T166" s="106">
        <f t="shared" si="73"/>
      </c>
      <c r="U166" s="65">
        <f t="shared" si="68"/>
      </c>
      <c r="V166" s="188">
        <f t="shared" si="79"/>
      </c>
      <c r="W166" s="194"/>
      <c r="Y166" s="433"/>
      <c r="Z166" s="103">
        <f>IF(S166="","",IF(COUNTIF($S$2:S166,S166)=1,"●",""))</f>
      </c>
      <c r="AA166" s="141">
        <f t="shared" si="80"/>
      </c>
    </row>
    <row r="167" spans="1:27" s="277" customFormat="1" ht="13.5">
      <c r="A167" s="277">
        <f t="shared" si="62"/>
        <v>264</v>
      </c>
      <c r="B167" s="277">
        <f t="shared" si="70"/>
        <v>208</v>
      </c>
      <c r="C167" s="278">
        <f t="shared" si="74"/>
      </c>
      <c r="D167" s="278">
        <f>IF(F167="","",IF(SUM($D$162:D166)=0,(郡市番号*1000)+1,MAX($D$162:D166)+1))</f>
      </c>
      <c r="E167" s="279">
        <f>IF('女子'!I20&lt;&gt;"",'女子'!I20,"")</f>
      </c>
      <c r="F167" s="278">
        <f>IF('女子'!J20&lt;&gt;"",'女子'!J20,"")</f>
      </c>
      <c r="G167" s="278">
        <f>IF('女子'!F20&lt;&gt;"",'女子'!F20,"")</f>
      </c>
      <c r="H167" s="278">
        <f t="shared" si="75"/>
      </c>
      <c r="I167" s="278">
        <f>IF('女子'!M20&lt;&gt;"",'女子'!M20,"")</f>
      </c>
      <c r="J167" s="278">
        <f t="shared" si="76"/>
      </c>
      <c r="K167" s="277">
        <f t="shared" si="71"/>
      </c>
      <c r="L167" s="280">
        <f t="shared" si="72"/>
      </c>
      <c r="M167" s="278"/>
      <c r="N167" s="278">
        <f t="shared" si="81"/>
      </c>
      <c r="O167" s="281">
        <f>IF('女子'!N20&lt;&gt;"",'女子'!N20,"")</f>
      </c>
      <c r="P167" s="277">
        <f t="shared" si="77"/>
      </c>
      <c r="Q167" s="277">
        <f t="shared" si="82"/>
      </c>
      <c r="R167" s="277">
        <f t="shared" si="83"/>
      </c>
      <c r="S167" s="277">
        <f t="shared" si="78"/>
      </c>
      <c r="T167" s="277">
        <f t="shared" si="73"/>
      </c>
      <c r="U167" s="282">
        <f t="shared" si="68"/>
      </c>
      <c r="V167" s="283">
        <f t="shared" si="79"/>
      </c>
      <c r="W167" s="284"/>
      <c r="Y167" s="433"/>
      <c r="Z167" s="278">
        <f>IF(S167="","",IF(COUNTIF($S$2:S167,S167)=1,"●",""))</f>
      </c>
      <c r="AA167" s="285">
        <f t="shared" si="80"/>
      </c>
    </row>
    <row r="168" spans="1:27" s="102" customFormat="1" ht="13.5">
      <c r="A168" s="102">
        <f t="shared" si="62"/>
        <v>264</v>
      </c>
      <c r="B168" s="102">
        <f t="shared" si="70"/>
        <v>208</v>
      </c>
      <c r="C168" s="103">
        <f t="shared" si="74"/>
      </c>
      <c r="D168" s="103">
        <f>IF(F168="","",IF(SUM($D$162:D167)=0,(郡市番号*1000)+1,MAX($D$162:D167)+1))</f>
      </c>
      <c r="E168" s="257">
        <f>IF('女子'!I21&lt;&gt;"",'女子'!I21,"")</f>
      </c>
      <c r="F168" s="103">
        <f>IF('女子'!J21&lt;&gt;"",'女子'!J21,"")</f>
      </c>
      <c r="G168" s="103">
        <f>IF('女子'!F21&lt;&gt;"",'女子'!F21,"")</f>
      </c>
      <c r="H168" s="103">
        <f t="shared" si="75"/>
      </c>
      <c r="I168" s="103">
        <f>IF('女子'!M21&lt;&gt;"",'女子'!M21,"")</f>
      </c>
      <c r="J168" s="103">
        <f t="shared" si="76"/>
      </c>
      <c r="K168" s="104">
        <f t="shared" si="71"/>
      </c>
      <c r="L168" s="115">
        <f t="shared" si="72"/>
      </c>
      <c r="M168" s="105"/>
      <c r="N168" s="103">
        <f t="shared" si="81"/>
      </c>
      <c r="O168" s="259">
        <f>IF('女子'!N21&lt;&gt;"",'女子'!N21,"")</f>
      </c>
      <c r="P168" s="106">
        <f t="shared" si="77"/>
      </c>
      <c r="Q168" s="106">
        <f t="shared" si="82"/>
      </c>
      <c r="R168" s="106">
        <f t="shared" si="83"/>
      </c>
      <c r="S168" s="106">
        <f t="shared" si="78"/>
      </c>
      <c r="T168" s="106">
        <f t="shared" si="73"/>
      </c>
      <c r="U168" s="65">
        <f t="shared" si="68"/>
      </c>
      <c r="V168" s="188">
        <f t="shared" si="79"/>
      </c>
      <c r="W168" s="194"/>
      <c r="Y168" s="433"/>
      <c r="Z168" s="103">
        <f>IF(S168="","",IF(COUNTIF($S$2:S168,S168)=1,"●",""))</f>
      </c>
      <c r="AA168" s="141">
        <f t="shared" si="80"/>
      </c>
    </row>
    <row r="169" spans="1:27" s="286" customFormat="1" ht="13.5">
      <c r="A169" s="286">
        <f t="shared" si="62"/>
        <v>264</v>
      </c>
      <c r="B169" s="286">
        <f t="shared" si="70"/>
        <v>208</v>
      </c>
      <c r="C169" s="287">
        <f t="shared" si="74"/>
      </c>
      <c r="D169" s="287">
        <f>IF(F169="","",IF(SUM($D$162:D168)=0,(郡市番号*1000)+1,MAX($D$162:D168)+1))</f>
      </c>
      <c r="E169" s="288">
        <f>IF('女子'!I22&lt;&gt;"",'女子'!I22,"")</f>
      </c>
      <c r="F169" s="287">
        <f>IF('女子'!J22&lt;&gt;"",'女子'!J22,"")</f>
      </c>
      <c r="G169" s="287">
        <f>IF('女子'!F22&lt;&gt;"",'女子'!F22,"")</f>
      </c>
      <c r="H169" s="287">
        <f t="shared" si="75"/>
      </c>
      <c r="I169" s="287">
        <f>IF('女子'!M22&lt;&gt;"",'女子'!M22,"")</f>
      </c>
      <c r="J169" s="287">
        <f t="shared" si="76"/>
      </c>
      <c r="K169" s="286">
        <f t="shared" si="71"/>
      </c>
      <c r="L169" s="289">
        <f t="shared" si="72"/>
      </c>
      <c r="M169" s="287"/>
      <c r="N169" s="287">
        <f t="shared" si="81"/>
      </c>
      <c r="O169" s="290">
        <f>IF('女子'!N22&lt;&gt;"",'女子'!N22,"")</f>
      </c>
      <c r="P169" s="286">
        <f t="shared" si="77"/>
      </c>
      <c r="Q169" s="286">
        <f t="shared" si="82"/>
      </c>
      <c r="R169" s="286">
        <f t="shared" si="83"/>
      </c>
      <c r="S169" s="286">
        <f t="shared" si="78"/>
      </c>
      <c r="T169" s="286">
        <f t="shared" si="73"/>
      </c>
      <c r="U169" s="291">
        <f t="shared" si="68"/>
      </c>
      <c r="V169" s="292">
        <f t="shared" si="79"/>
      </c>
      <c r="W169" s="293"/>
      <c r="Y169" s="434"/>
      <c r="Z169" s="287">
        <f>IF(S169="","",IF(COUNTIF($S$2:S169,S169)=1,"●",""))</f>
      </c>
      <c r="AA169" s="294">
        <f t="shared" si="80"/>
      </c>
    </row>
    <row r="170" spans="1:27" s="97" customFormat="1" ht="13.5">
      <c r="A170" s="97">
        <f t="shared" si="62"/>
        <v>264</v>
      </c>
      <c r="B170" s="97">
        <f t="shared" si="70"/>
        <v>208</v>
      </c>
      <c r="C170" s="98">
        <f t="shared" si="74"/>
      </c>
      <c r="D170" s="98">
        <f>IF(F170="","",IF(SUM($D$162:D169)=0,(郡市番号*1000)+1,MAX($D$162:D169)+1))</f>
      </c>
      <c r="E170" s="256">
        <f>IF('女子'!I23&lt;&gt;"",'女子'!I23,"")</f>
      </c>
      <c r="F170" s="98">
        <f>IF('女子'!J23&lt;&gt;"",'女子'!J23,"")</f>
      </c>
      <c r="G170" s="98">
        <f>IF('女子'!F23&lt;&gt;"",'女子'!F23,"")</f>
      </c>
      <c r="H170" s="98">
        <f t="shared" si="75"/>
      </c>
      <c r="I170" s="98">
        <f>IF('女子'!M23&lt;&gt;"",'女子'!M23,"")</f>
      </c>
      <c r="J170" s="98">
        <f t="shared" si="76"/>
      </c>
      <c r="K170" s="99">
        <f t="shared" si="71"/>
      </c>
      <c r="L170" s="114">
        <f t="shared" si="72"/>
      </c>
      <c r="M170" s="100"/>
      <c r="N170" s="98">
        <f t="shared" si="81"/>
      </c>
      <c r="O170" s="258">
        <f>IF('女子'!N23&lt;&gt;"",'女子'!N23,"")</f>
      </c>
      <c r="P170" s="101">
        <f t="shared" si="77"/>
      </c>
      <c r="Q170" s="101">
        <f t="shared" si="82"/>
      </c>
      <c r="R170" s="101">
        <f t="shared" si="83"/>
      </c>
      <c r="S170" s="101">
        <f t="shared" si="78"/>
      </c>
      <c r="T170" s="101">
        <f t="shared" si="73"/>
      </c>
      <c r="U170" s="91">
        <f t="shared" si="68"/>
      </c>
      <c r="V170" s="188">
        <f t="shared" si="79"/>
      </c>
      <c r="W170" s="194"/>
      <c r="Y170" s="432" t="s">
        <v>52</v>
      </c>
      <c r="Z170" s="98">
        <f>IF(S170="","",IF(COUNTIF($S$2:S170,S170)=1,"●",""))</f>
      </c>
      <c r="AA170" s="140">
        <f t="shared" si="80"/>
      </c>
    </row>
    <row r="171" spans="1:27" s="277" customFormat="1" ht="13.5">
      <c r="A171" s="277">
        <f t="shared" si="62"/>
        <v>264</v>
      </c>
      <c r="B171" s="277">
        <f t="shared" si="70"/>
        <v>208</v>
      </c>
      <c r="C171" s="278">
        <f t="shared" si="74"/>
      </c>
      <c r="D171" s="278">
        <f>IF(F171="","",IF(SUM($D$162:D170)=0,(郡市番号*1000)+1,MAX($D$162:D170)+1))</f>
      </c>
      <c r="E171" s="279">
        <f>IF('女子'!I24&lt;&gt;"",'女子'!I24,"")</f>
      </c>
      <c r="F171" s="278">
        <f>IF('女子'!J24&lt;&gt;"",'女子'!J24,"")</f>
      </c>
      <c r="G171" s="278">
        <f>IF('女子'!F24&lt;&gt;"",'女子'!F24,"")</f>
      </c>
      <c r="H171" s="278">
        <f t="shared" si="75"/>
      </c>
      <c r="I171" s="278">
        <f>IF('女子'!M24&lt;&gt;"",'女子'!M24,"")</f>
      </c>
      <c r="J171" s="278">
        <f t="shared" si="76"/>
      </c>
      <c r="K171" s="277">
        <f t="shared" si="71"/>
      </c>
      <c r="L171" s="280">
        <f t="shared" si="72"/>
      </c>
      <c r="M171" s="278"/>
      <c r="N171" s="278">
        <f t="shared" si="81"/>
      </c>
      <c r="O171" s="281">
        <f>IF('女子'!N24&lt;&gt;"",'女子'!N24,"")</f>
      </c>
      <c r="P171" s="277">
        <f t="shared" si="77"/>
      </c>
      <c r="Q171" s="277">
        <f t="shared" si="82"/>
      </c>
      <c r="R171" s="277">
        <f t="shared" si="83"/>
      </c>
      <c r="S171" s="277">
        <f t="shared" si="78"/>
      </c>
      <c r="T171" s="277">
        <f t="shared" si="73"/>
      </c>
      <c r="U171" s="282">
        <f t="shared" si="68"/>
      </c>
      <c r="V171" s="283">
        <f t="shared" si="79"/>
      </c>
      <c r="W171" s="284"/>
      <c r="Y171" s="433"/>
      <c r="Z171" s="278">
        <f>IF(S171="","",IF(COUNTIF($S$2:S171,S171)=1,"●",""))</f>
      </c>
      <c r="AA171" s="285">
        <f t="shared" si="80"/>
      </c>
    </row>
    <row r="172" spans="1:27" s="102" customFormat="1" ht="13.5">
      <c r="A172" s="102">
        <f t="shared" si="62"/>
        <v>264</v>
      </c>
      <c r="B172" s="102">
        <f t="shared" si="70"/>
        <v>208</v>
      </c>
      <c r="C172" s="103">
        <f t="shared" si="74"/>
      </c>
      <c r="D172" s="103">
        <f>IF(F172="","",IF(SUM($D$162:D171)=0,(郡市番号*1000)+1,MAX($D$162:D171)+1))</f>
      </c>
      <c r="E172" s="257">
        <f>IF('女子'!I25&lt;&gt;"",'女子'!I25,"")</f>
      </c>
      <c r="F172" s="103">
        <f>IF('女子'!J25&lt;&gt;"",'女子'!J25,"")</f>
      </c>
      <c r="G172" s="103">
        <f>IF('女子'!F25&lt;&gt;"",'女子'!F25,"")</f>
      </c>
      <c r="H172" s="103">
        <f t="shared" si="75"/>
      </c>
      <c r="I172" s="103">
        <f>IF('女子'!M25&lt;&gt;"",'女子'!M25,"")</f>
      </c>
      <c r="J172" s="103">
        <f t="shared" si="76"/>
      </c>
      <c r="K172" s="104">
        <f t="shared" si="71"/>
      </c>
      <c r="L172" s="115">
        <f t="shared" si="72"/>
      </c>
      <c r="M172" s="105"/>
      <c r="N172" s="103">
        <f t="shared" si="81"/>
      </c>
      <c r="O172" s="259">
        <f>IF('女子'!N25&lt;&gt;"",'女子'!N25,"")</f>
      </c>
      <c r="P172" s="106">
        <f t="shared" si="77"/>
      </c>
      <c r="Q172" s="106">
        <f t="shared" si="82"/>
      </c>
      <c r="R172" s="106">
        <f t="shared" si="83"/>
      </c>
      <c r="S172" s="106">
        <f t="shared" si="78"/>
      </c>
      <c r="T172" s="106">
        <f t="shared" si="73"/>
      </c>
      <c r="U172" s="65">
        <f t="shared" si="68"/>
      </c>
      <c r="V172" s="188">
        <f t="shared" si="79"/>
      </c>
      <c r="W172" s="194"/>
      <c r="Y172" s="433"/>
      <c r="Z172" s="103">
        <f>IF(S172="","",IF(COUNTIF($S$2:S172,S172)=1,"●",""))</f>
      </c>
      <c r="AA172" s="141">
        <f t="shared" si="80"/>
      </c>
    </row>
    <row r="173" spans="1:27" s="277" customFormat="1" ht="13.5">
      <c r="A173" s="277">
        <f t="shared" si="62"/>
        <v>264</v>
      </c>
      <c r="B173" s="277">
        <f t="shared" si="70"/>
        <v>208</v>
      </c>
      <c r="C173" s="278">
        <f t="shared" si="74"/>
      </c>
      <c r="D173" s="278">
        <f>IF(F173="","",IF(SUM($D$162:D172)=0,(郡市番号*1000)+1,MAX($D$162:D172)+1))</f>
      </c>
      <c r="E173" s="279">
        <f>IF('女子'!I26&lt;&gt;"",'女子'!I26,"")</f>
      </c>
      <c r="F173" s="278">
        <f>IF('女子'!J26&lt;&gt;"",'女子'!J26,"")</f>
      </c>
      <c r="G173" s="278">
        <f>IF('女子'!F26&lt;&gt;"",'女子'!F26,"")</f>
      </c>
      <c r="H173" s="278">
        <f t="shared" si="75"/>
      </c>
      <c r="I173" s="278">
        <f>IF('女子'!M26&lt;&gt;"",'女子'!M26,"")</f>
      </c>
      <c r="J173" s="278">
        <f t="shared" si="76"/>
      </c>
      <c r="K173" s="277">
        <f t="shared" si="71"/>
      </c>
      <c r="L173" s="280">
        <f t="shared" si="72"/>
      </c>
      <c r="M173" s="278"/>
      <c r="N173" s="278">
        <f t="shared" si="81"/>
      </c>
      <c r="O173" s="281">
        <f>IF('女子'!N26&lt;&gt;"",'女子'!N26,"")</f>
      </c>
      <c r="P173" s="277">
        <f t="shared" si="77"/>
      </c>
      <c r="Q173" s="277">
        <f t="shared" si="82"/>
      </c>
      <c r="R173" s="277">
        <f t="shared" si="83"/>
      </c>
      <c r="S173" s="277">
        <f t="shared" si="78"/>
      </c>
      <c r="T173" s="277">
        <f t="shared" si="73"/>
      </c>
      <c r="U173" s="282">
        <f t="shared" si="68"/>
      </c>
      <c r="V173" s="283">
        <f t="shared" si="79"/>
      </c>
      <c r="W173" s="284"/>
      <c r="Y173" s="433"/>
      <c r="Z173" s="278">
        <f>IF(S173="","",IF(COUNTIF($S$2:S173,S173)=1,"●",""))</f>
      </c>
      <c r="AA173" s="285">
        <f t="shared" si="80"/>
      </c>
    </row>
    <row r="174" spans="1:27" s="102" customFormat="1" ht="13.5">
      <c r="A174" s="102">
        <f t="shared" si="62"/>
        <v>264</v>
      </c>
      <c r="B174" s="102">
        <f t="shared" si="70"/>
        <v>208</v>
      </c>
      <c r="C174" s="103">
        <f t="shared" si="74"/>
      </c>
      <c r="D174" s="103">
        <f>IF(F174="","",IF(SUM($D$162:D173)=0,(郡市番号*1000)+1,MAX($D$162:D173)+1))</f>
      </c>
      <c r="E174" s="257">
        <f>IF('女子'!I27&lt;&gt;"",'女子'!I27,"")</f>
      </c>
      <c r="F174" s="103">
        <f>IF('女子'!J27&lt;&gt;"",'女子'!J27,"")</f>
      </c>
      <c r="G174" s="103">
        <f>IF('女子'!F27&lt;&gt;"",'女子'!F27,"")</f>
      </c>
      <c r="H174" s="103">
        <f t="shared" si="75"/>
      </c>
      <c r="I174" s="103">
        <f>IF('女子'!M27&lt;&gt;"",'女子'!M27,"")</f>
      </c>
      <c r="J174" s="103">
        <f t="shared" si="76"/>
      </c>
      <c r="K174" s="104">
        <f t="shared" si="71"/>
      </c>
      <c r="L174" s="115">
        <f t="shared" si="72"/>
      </c>
      <c r="M174" s="105"/>
      <c r="N174" s="103">
        <f t="shared" si="81"/>
      </c>
      <c r="O174" s="259">
        <f>IF('女子'!N27&lt;&gt;"",'女子'!N27,"")</f>
      </c>
      <c r="P174" s="106">
        <f t="shared" si="77"/>
      </c>
      <c r="Q174" s="106">
        <f t="shared" si="82"/>
      </c>
      <c r="R174" s="106">
        <f t="shared" si="83"/>
      </c>
      <c r="S174" s="106">
        <f t="shared" si="78"/>
      </c>
      <c r="T174" s="106">
        <f t="shared" si="73"/>
      </c>
      <c r="U174" s="65">
        <f t="shared" si="68"/>
      </c>
      <c r="V174" s="188">
        <f t="shared" si="79"/>
      </c>
      <c r="W174" s="194"/>
      <c r="Y174" s="433"/>
      <c r="Z174" s="103">
        <f>IF(S174="","",IF(COUNTIF($S$2:S174,S174)=1,"●",""))</f>
      </c>
      <c r="AA174" s="141">
        <f t="shared" si="80"/>
      </c>
    </row>
    <row r="175" spans="1:27" s="277" customFormat="1" ht="13.5">
      <c r="A175" s="277">
        <f t="shared" si="62"/>
        <v>264</v>
      </c>
      <c r="B175" s="277">
        <f t="shared" si="70"/>
        <v>208</v>
      </c>
      <c r="C175" s="278">
        <f t="shared" si="74"/>
      </c>
      <c r="D175" s="278">
        <f>IF(F175="","",IF(SUM($D$162:D174)=0,(郡市番号*1000)+1,MAX($D$162:D174)+1))</f>
      </c>
      <c r="E175" s="279">
        <f>IF('女子'!I28&lt;&gt;"",'女子'!I28,"")</f>
      </c>
      <c r="F175" s="278">
        <f>IF('女子'!J28&lt;&gt;"",'女子'!J28,"")</f>
      </c>
      <c r="G175" s="278">
        <f>IF('女子'!F28&lt;&gt;"",'女子'!F28,"")</f>
      </c>
      <c r="H175" s="278">
        <f t="shared" si="75"/>
      </c>
      <c r="I175" s="278">
        <f>IF('女子'!M28&lt;&gt;"",'女子'!M28,"")</f>
      </c>
      <c r="J175" s="278">
        <f t="shared" si="76"/>
      </c>
      <c r="K175" s="277">
        <f t="shared" si="71"/>
      </c>
      <c r="L175" s="280">
        <f t="shared" si="72"/>
      </c>
      <c r="M175" s="278"/>
      <c r="N175" s="278">
        <f t="shared" si="81"/>
      </c>
      <c r="O175" s="281">
        <f>IF('女子'!N28&lt;&gt;"",'女子'!N28,"")</f>
      </c>
      <c r="P175" s="277">
        <f t="shared" si="77"/>
      </c>
      <c r="Q175" s="277">
        <f t="shared" si="82"/>
      </c>
      <c r="R175" s="277">
        <f t="shared" si="83"/>
      </c>
      <c r="S175" s="277">
        <f t="shared" si="78"/>
      </c>
      <c r="T175" s="277">
        <f t="shared" si="73"/>
      </c>
      <c r="U175" s="282">
        <f t="shared" si="68"/>
      </c>
      <c r="V175" s="283">
        <f t="shared" si="79"/>
      </c>
      <c r="W175" s="284"/>
      <c r="Y175" s="433"/>
      <c r="Z175" s="278">
        <f>IF(S175="","",IF(COUNTIF($S$2:S175,S175)=1,"●",""))</f>
      </c>
      <c r="AA175" s="285">
        <f t="shared" si="80"/>
      </c>
    </row>
    <row r="176" spans="1:27" s="102" customFormat="1" ht="13.5">
      <c r="A176" s="102">
        <f t="shared" si="62"/>
        <v>264</v>
      </c>
      <c r="B176" s="102">
        <f t="shared" si="70"/>
        <v>208</v>
      </c>
      <c r="C176" s="103">
        <f t="shared" si="74"/>
      </c>
      <c r="D176" s="103">
        <f>IF(F176="","",IF(SUM($D$162:D175)=0,(郡市番号*1000)+1,MAX($D$162:D175)+1))</f>
      </c>
      <c r="E176" s="257">
        <f>IF('女子'!I29&lt;&gt;"",'女子'!I29,"")</f>
      </c>
      <c r="F176" s="103">
        <f>IF('女子'!J29&lt;&gt;"",'女子'!J29,"")</f>
      </c>
      <c r="G176" s="103">
        <f>IF('女子'!F29&lt;&gt;"",'女子'!F29,"")</f>
      </c>
      <c r="H176" s="103">
        <f t="shared" si="75"/>
      </c>
      <c r="I176" s="103">
        <f>IF('女子'!M29&lt;&gt;"",'女子'!M29,"")</f>
      </c>
      <c r="J176" s="103">
        <f t="shared" si="76"/>
      </c>
      <c r="K176" s="104">
        <f t="shared" si="71"/>
      </c>
      <c r="L176" s="115">
        <f t="shared" si="72"/>
      </c>
      <c r="M176" s="105"/>
      <c r="N176" s="103">
        <f t="shared" si="81"/>
      </c>
      <c r="O176" s="259">
        <f>IF('女子'!N29&lt;&gt;"",'女子'!N29,"")</f>
      </c>
      <c r="P176" s="106">
        <f t="shared" si="77"/>
      </c>
      <c r="Q176" s="106">
        <f t="shared" si="82"/>
      </c>
      <c r="R176" s="106">
        <f t="shared" si="83"/>
      </c>
      <c r="S176" s="106">
        <f t="shared" si="78"/>
      </c>
      <c r="T176" s="106">
        <f t="shared" si="73"/>
      </c>
      <c r="U176" s="65">
        <f t="shared" si="68"/>
      </c>
      <c r="V176" s="188">
        <f t="shared" si="79"/>
      </c>
      <c r="W176" s="194"/>
      <c r="Y176" s="433"/>
      <c r="Z176" s="103">
        <f>IF(S176="","",IF(COUNTIF($S$2:S176,S176)=1,"●",""))</f>
      </c>
      <c r="AA176" s="141">
        <f t="shared" si="80"/>
      </c>
    </row>
    <row r="177" spans="1:27" s="286" customFormat="1" ht="13.5">
      <c r="A177" s="286">
        <f t="shared" si="62"/>
        <v>264</v>
      </c>
      <c r="B177" s="286">
        <f t="shared" si="70"/>
        <v>208</v>
      </c>
      <c r="C177" s="287">
        <f t="shared" si="74"/>
      </c>
      <c r="D177" s="287">
        <f>IF(F177="","",IF(SUM($D$162:D176)=0,(郡市番号*1000)+1,MAX($D$162:D176)+1))</f>
      </c>
      <c r="E177" s="288">
        <f>IF('女子'!I30&lt;&gt;"",'女子'!I30,"")</f>
      </c>
      <c r="F177" s="287">
        <f>IF('女子'!J30&lt;&gt;"",'女子'!J30,"")</f>
      </c>
      <c r="G177" s="287">
        <f>IF('女子'!F30&lt;&gt;"",'女子'!F30,"")</f>
      </c>
      <c r="H177" s="287">
        <f t="shared" si="75"/>
      </c>
      <c r="I177" s="287">
        <f>IF('女子'!M30&lt;&gt;"",'女子'!M30,"")</f>
      </c>
      <c r="J177" s="287">
        <f t="shared" si="76"/>
      </c>
      <c r="K177" s="286">
        <f t="shared" si="71"/>
      </c>
      <c r="L177" s="289">
        <f t="shared" si="72"/>
      </c>
      <c r="M177" s="287"/>
      <c r="N177" s="287">
        <f t="shared" si="81"/>
      </c>
      <c r="O177" s="290">
        <f>IF('女子'!N30&lt;&gt;"",'女子'!N30,"")</f>
      </c>
      <c r="P177" s="286">
        <f t="shared" si="77"/>
      </c>
      <c r="Q177" s="286">
        <f t="shared" si="82"/>
      </c>
      <c r="R177" s="286">
        <f t="shared" si="83"/>
      </c>
      <c r="S177" s="286">
        <f t="shared" si="78"/>
      </c>
      <c r="T177" s="286">
        <f t="shared" si="73"/>
      </c>
      <c r="U177" s="291">
        <f t="shared" si="68"/>
      </c>
      <c r="V177" s="292">
        <f t="shared" si="79"/>
      </c>
      <c r="W177" s="293"/>
      <c r="Y177" s="434"/>
      <c r="Z177" s="287">
        <f>IF(S177="","",IF(COUNTIF($S$2:S177,S177)=1,"●",""))</f>
      </c>
      <c r="AA177" s="294">
        <f t="shared" si="80"/>
      </c>
    </row>
    <row r="178" spans="1:27" s="97" customFormat="1" ht="13.5">
      <c r="A178" s="97">
        <f t="shared" si="62"/>
        <v>264</v>
      </c>
      <c r="B178" s="97">
        <f t="shared" si="70"/>
        <v>208</v>
      </c>
      <c r="C178" s="98">
        <f t="shared" si="74"/>
      </c>
      <c r="D178" s="98">
        <f>IF(F178="","",IF(SUM($D$162:D177)=0,(郡市番号*1000)+1,MAX($D$162:D177)+1))</f>
      </c>
      <c r="E178" s="256">
        <f>IF('女子'!I31&lt;&gt;"",'女子'!I31,"")</f>
      </c>
      <c r="F178" s="98">
        <f>IF('女子'!J31&lt;&gt;"",'女子'!J31,"")</f>
      </c>
      <c r="G178" s="98">
        <f>IF('女子'!F31&lt;&gt;"",'女子'!F31,"")</f>
      </c>
      <c r="H178" s="98">
        <f t="shared" si="75"/>
      </c>
      <c r="I178" s="98">
        <f>IF('女子'!M31&lt;&gt;"",'女子'!M31,"")</f>
      </c>
      <c r="J178" s="98">
        <f t="shared" si="76"/>
      </c>
      <c r="K178" s="99">
        <f t="shared" si="71"/>
      </c>
      <c r="L178" s="114">
        <f t="shared" si="72"/>
      </c>
      <c r="M178" s="100"/>
      <c r="N178" s="98">
        <f t="shared" si="81"/>
      </c>
      <c r="O178" s="258">
        <f>IF('女子'!N31&lt;&gt;"",'女子'!N31,"")</f>
      </c>
      <c r="P178" s="101">
        <f t="shared" si="77"/>
      </c>
      <c r="Q178" s="101">
        <f t="shared" si="82"/>
      </c>
      <c r="R178" s="101">
        <f t="shared" si="83"/>
      </c>
      <c r="S178" s="101">
        <f t="shared" si="78"/>
      </c>
      <c r="T178" s="101">
        <f t="shared" si="73"/>
      </c>
      <c r="U178" s="91">
        <f t="shared" si="68"/>
      </c>
      <c r="V178" s="188">
        <f t="shared" si="79"/>
      </c>
      <c r="W178" s="194"/>
      <c r="Y178" s="432" t="s">
        <v>53</v>
      </c>
      <c r="Z178" s="98">
        <f>IF(S178="","",IF(COUNTIF($S$2:S178,S178)=1,"●",""))</f>
      </c>
      <c r="AA178" s="140">
        <f t="shared" si="80"/>
      </c>
    </row>
    <row r="179" spans="1:27" s="277" customFormat="1" ht="13.5">
      <c r="A179" s="277">
        <f t="shared" si="62"/>
        <v>264</v>
      </c>
      <c r="B179" s="277">
        <f t="shared" si="70"/>
        <v>208</v>
      </c>
      <c r="C179" s="278">
        <f t="shared" si="74"/>
      </c>
      <c r="D179" s="278">
        <f>IF(F179="","",IF(SUM($D$162:D178)=0,(郡市番号*1000)+1,MAX($D$162:D178)+1))</f>
      </c>
      <c r="E179" s="279">
        <f>IF('女子'!I32&lt;&gt;"",'女子'!I32,"")</f>
      </c>
      <c r="F179" s="278">
        <f>IF('女子'!J32&lt;&gt;"",'女子'!J32,"")</f>
      </c>
      <c r="G179" s="278">
        <f>IF('女子'!F32&lt;&gt;"",'女子'!F32,"")</f>
      </c>
      <c r="H179" s="278">
        <f t="shared" si="75"/>
      </c>
      <c r="I179" s="278">
        <f>IF('女子'!M32&lt;&gt;"",'女子'!M32,"")</f>
      </c>
      <c r="J179" s="278">
        <f t="shared" si="76"/>
      </c>
      <c r="K179" s="277">
        <f t="shared" si="71"/>
      </c>
      <c r="L179" s="280">
        <f t="shared" si="72"/>
      </c>
      <c r="M179" s="278"/>
      <c r="N179" s="278">
        <f t="shared" si="81"/>
      </c>
      <c r="O179" s="281">
        <f>IF('女子'!N32&lt;&gt;"",'女子'!N32,"")</f>
      </c>
      <c r="P179" s="277">
        <f t="shared" si="77"/>
      </c>
      <c r="Q179" s="277">
        <f t="shared" si="82"/>
      </c>
      <c r="R179" s="277">
        <f t="shared" si="83"/>
      </c>
      <c r="S179" s="277">
        <f t="shared" si="78"/>
      </c>
      <c r="T179" s="277">
        <f t="shared" si="73"/>
      </c>
      <c r="U179" s="282">
        <f t="shared" si="68"/>
      </c>
      <c r="V179" s="283">
        <f t="shared" si="79"/>
      </c>
      <c r="W179" s="284"/>
      <c r="Y179" s="433"/>
      <c r="Z179" s="278">
        <f>IF(S179="","",IF(COUNTIF($S$2:S179,S179)=1,"●",""))</f>
      </c>
      <c r="AA179" s="285">
        <f t="shared" si="80"/>
      </c>
    </row>
    <row r="180" spans="1:27" s="102" customFormat="1" ht="13.5">
      <c r="A180" s="102">
        <f t="shared" si="62"/>
        <v>264</v>
      </c>
      <c r="B180" s="102">
        <f t="shared" si="70"/>
        <v>208</v>
      </c>
      <c r="C180" s="103">
        <f t="shared" si="74"/>
      </c>
      <c r="D180" s="103">
        <f>IF(F180="","",IF(SUM($D$162:D179)=0,(郡市番号*1000)+1,MAX($D$162:D179)+1))</f>
      </c>
      <c r="E180" s="257">
        <f>IF('女子'!I33&lt;&gt;"",'女子'!I33,"")</f>
      </c>
      <c r="F180" s="103">
        <f>IF('女子'!J33&lt;&gt;"",'女子'!J33,"")</f>
      </c>
      <c r="G180" s="103">
        <f>IF('女子'!F33&lt;&gt;"",'女子'!F33,"")</f>
      </c>
      <c r="H180" s="103">
        <f t="shared" si="75"/>
      </c>
      <c r="I180" s="103">
        <f>IF('女子'!M33&lt;&gt;"",'女子'!M33,"")</f>
      </c>
      <c r="J180" s="103">
        <f t="shared" si="76"/>
      </c>
      <c r="K180" s="104">
        <f t="shared" si="71"/>
      </c>
      <c r="L180" s="115">
        <f t="shared" si="72"/>
      </c>
      <c r="M180" s="105"/>
      <c r="N180" s="103">
        <f t="shared" si="81"/>
      </c>
      <c r="O180" s="259">
        <f>IF('女子'!N33&lt;&gt;"",'女子'!N33,"")</f>
      </c>
      <c r="P180" s="106">
        <f t="shared" si="77"/>
      </c>
      <c r="Q180" s="106">
        <f t="shared" si="82"/>
      </c>
      <c r="R180" s="106">
        <f t="shared" si="83"/>
      </c>
      <c r="S180" s="106">
        <f t="shared" si="78"/>
      </c>
      <c r="T180" s="106">
        <f t="shared" si="73"/>
      </c>
      <c r="U180" s="65">
        <f t="shared" si="68"/>
      </c>
      <c r="V180" s="188">
        <f t="shared" si="79"/>
      </c>
      <c r="W180" s="194"/>
      <c r="Y180" s="433"/>
      <c r="Z180" s="103">
        <f>IF(S180="","",IF(COUNTIF($S$2:S180,S180)=1,"●",""))</f>
      </c>
      <c r="AA180" s="141">
        <f t="shared" si="80"/>
      </c>
    </row>
    <row r="181" spans="1:27" s="277" customFormat="1" ht="13.5">
      <c r="A181" s="277">
        <f t="shared" si="62"/>
        <v>264</v>
      </c>
      <c r="B181" s="277">
        <f t="shared" si="70"/>
        <v>208</v>
      </c>
      <c r="C181" s="278">
        <f t="shared" si="74"/>
      </c>
      <c r="D181" s="278">
        <f>IF(F181="","",IF(SUM($D$162:D180)=0,(郡市番号*1000)+1,MAX($D$162:D180)+1))</f>
      </c>
      <c r="E181" s="279">
        <f>IF('女子'!I34&lt;&gt;"",'女子'!I34,"")</f>
      </c>
      <c r="F181" s="278">
        <f>IF('女子'!J34&lt;&gt;"",'女子'!J34,"")</f>
      </c>
      <c r="G181" s="278">
        <f>IF('女子'!F34&lt;&gt;"",'女子'!F34,"")</f>
      </c>
      <c r="H181" s="278">
        <f t="shared" si="75"/>
      </c>
      <c r="I181" s="278">
        <f>IF('女子'!M34&lt;&gt;"",'女子'!M34,"")</f>
      </c>
      <c r="J181" s="278">
        <f t="shared" si="76"/>
      </c>
      <c r="K181" s="277">
        <f t="shared" si="71"/>
      </c>
      <c r="L181" s="280">
        <f t="shared" si="72"/>
      </c>
      <c r="M181" s="278"/>
      <c r="N181" s="278">
        <f t="shared" si="81"/>
      </c>
      <c r="O181" s="281">
        <f>IF('女子'!N34&lt;&gt;"",'女子'!N34,"")</f>
      </c>
      <c r="P181" s="277">
        <f t="shared" si="77"/>
      </c>
      <c r="Q181" s="277">
        <f t="shared" si="82"/>
      </c>
      <c r="R181" s="277">
        <f t="shared" si="83"/>
      </c>
      <c r="S181" s="277">
        <f t="shared" si="78"/>
      </c>
      <c r="T181" s="277">
        <f t="shared" si="73"/>
      </c>
      <c r="U181" s="282">
        <f t="shared" si="68"/>
      </c>
      <c r="V181" s="283">
        <f t="shared" si="79"/>
      </c>
      <c r="W181" s="284"/>
      <c r="Y181" s="433"/>
      <c r="Z181" s="278">
        <f>IF(S181="","",IF(COUNTIF($S$2:S181,S181)=1,"●",""))</f>
      </c>
      <c r="AA181" s="285">
        <f t="shared" si="80"/>
      </c>
    </row>
    <row r="182" spans="1:27" s="102" customFormat="1" ht="13.5">
      <c r="A182" s="102">
        <f t="shared" si="62"/>
        <v>264</v>
      </c>
      <c r="B182" s="102">
        <f t="shared" si="70"/>
        <v>208</v>
      </c>
      <c r="C182" s="103">
        <f t="shared" si="74"/>
      </c>
      <c r="D182" s="103">
        <f>IF(F182="","",IF(SUM($D$162:D181)=0,(郡市番号*1000)+1,MAX($D$162:D181)+1))</f>
      </c>
      <c r="E182" s="257">
        <f>IF('女子'!I35&lt;&gt;"",'女子'!I35,"")</f>
      </c>
      <c r="F182" s="103">
        <f>IF('女子'!J35&lt;&gt;"",'女子'!J35,"")</f>
      </c>
      <c r="G182" s="103">
        <f>IF('女子'!F35&lt;&gt;"",'女子'!F35,"")</f>
      </c>
      <c r="H182" s="103">
        <f t="shared" si="75"/>
      </c>
      <c r="I182" s="103">
        <f>IF('女子'!M35&lt;&gt;"",'女子'!M35,"")</f>
      </c>
      <c r="J182" s="103">
        <f t="shared" si="76"/>
      </c>
      <c r="K182" s="104">
        <f t="shared" si="71"/>
      </c>
      <c r="L182" s="115">
        <f t="shared" si="72"/>
      </c>
      <c r="M182" s="105"/>
      <c r="N182" s="103">
        <f t="shared" si="81"/>
      </c>
      <c r="O182" s="259">
        <f>IF('女子'!N35&lt;&gt;"",'女子'!N35,"")</f>
      </c>
      <c r="P182" s="106">
        <f t="shared" si="77"/>
      </c>
      <c r="Q182" s="106">
        <f t="shared" si="82"/>
      </c>
      <c r="R182" s="106">
        <f t="shared" si="83"/>
      </c>
      <c r="S182" s="106">
        <f t="shared" si="78"/>
      </c>
      <c r="T182" s="106">
        <f t="shared" si="73"/>
      </c>
      <c r="U182" s="65">
        <f t="shared" si="68"/>
      </c>
      <c r="V182" s="188">
        <f t="shared" si="79"/>
      </c>
      <c r="W182" s="194"/>
      <c r="Y182" s="433"/>
      <c r="Z182" s="103">
        <f>IF(S182="","",IF(COUNTIF($S$2:S182,S182)=1,"●",""))</f>
      </c>
      <c r="AA182" s="141">
        <f t="shared" si="80"/>
      </c>
    </row>
    <row r="183" spans="1:27" s="277" customFormat="1" ht="13.5">
      <c r="A183" s="277">
        <f t="shared" si="62"/>
        <v>264</v>
      </c>
      <c r="B183" s="277">
        <f t="shared" si="70"/>
        <v>208</v>
      </c>
      <c r="C183" s="278">
        <f t="shared" si="74"/>
      </c>
      <c r="D183" s="278">
        <f>IF(F183="","",IF(SUM($D$162:D182)=0,(郡市番号*1000)+1,MAX($D$162:D182)+1))</f>
      </c>
      <c r="E183" s="279">
        <f>IF('女子'!I36&lt;&gt;"",'女子'!I36,"")</f>
      </c>
      <c r="F183" s="278">
        <f>IF('女子'!J36&lt;&gt;"",'女子'!J36,"")</f>
      </c>
      <c r="G183" s="278">
        <f>IF('女子'!F36&lt;&gt;"",'女子'!F36,"")</f>
      </c>
      <c r="H183" s="278">
        <f t="shared" si="75"/>
      </c>
      <c r="I183" s="278">
        <f>IF('女子'!M36&lt;&gt;"",'女子'!M36,"")</f>
      </c>
      <c r="J183" s="278">
        <f t="shared" si="76"/>
      </c>
      <c r="K183" s="277">
        <f t="shared" si="71"/>
      </c>
      <c r="L183" s="280">
        <f t="shared" si="72"/>
      </c>
      <c r="M183" s="278"/>
      <c r="N183" s="278">
        <f t="shared" si="81"/>
      </c>
      <c r="O183" s="281">
        <f>IF('女子'!N36&lt;&gt;"",'女子'!N36,"")</f>
      </c>
      <c r="P183" s="277">
        <f t="shared" si="77"/>
      </c>
      <c r="Q183" s="277">
        <f t="shared" si="82"/>
      </c>
      <c r="R183" s="277">
        <f t="shared" si="83"/>
      </c>
      <c r="S183" s="277">
        <f t="shared" si="78"/>
      </c>
      <c r="T183" s="277">
        <f t="shared" si="73"/>
      </c>
      <c r="U183" s="282">
        <f t="shared" si="68"/>
      </c>
      <c r="V183" s="283">
        <f t="shared" si="79"/>
      </c>
      <c r="W183" s="284"/>
      <c r="Y183" s="433"/>
      <c r="Z183" s="278">
        <f>IF(S183="","",IF(COUNTIF($S$2:S183,S183)=1,"●",""))</f>
      </c>
      <c r="AA183" s="285">
        <f t="shared" si="80"/>
      </c>
    </row>
    <row r="184" spans="1:27" s="102" customFormat="1" ht="13.5">
      <c r="A184" s="102">
        <f t="shared" si="62"/>
        <v>264</v>
      </c>
      <c r="B184" s="102">
        <f t="shared" si="70"/>
        <v>208</v>
      </c>
      <c r="C184" s="103">
        <f t="shared" si="74"/>
      </c>
      <c r="D184" s="103">
        <f>IF(F184="","",IF(SUM($D$162:D183)=0,(郡市番号*1000)+1,MAX($D$162:D183)+1))</f>
      </c>
      <c r="E184" s="257">
        <f>IF('女子'!I37&lt;&gt;"",'女子'!I37,"")</f>
      </c>
      <c r="F184" s="103">
        <f>IF('女子'!J37&lt;&gt;"",'女子'!J37,"")</f>
      </c>
      <c r="G184" s="103">
        <f>IF('女子'!F37&lt;&gt;"",'女子'!F37,"")</f>
      </c>
      <c r="H184" s="103">
        <f t="shared" si="75"/>
      </c>
      <c r="I184" s="103">
        <f>IF('女子'!M37&lt;&gt;"",'女子'!M37,"")</f>
      </c>
      <c r="J184" s="103">
        <f t="shared" si="76"/>
      </c>
      <c r="K184" s="104">
        <f t="shared" si="71"/>
      </c>
      <c r="L184" s="115">
        <f t="shared" si="72"/>
      </c>
      <c r="M184" s="105"/>
      <c r="N184" s="103">
        <f t="shared" si="81"/>
      </c>
      <c r="O184" s="259">
        <f>IF('女子'!N37&lt;&gt;"",'女子'!N37,"")</f>
      </c>
      <c r="P184" s="106">
        <f t="shared" si="77"/>
      </c>
      <c r="Q184" s="106">
        <f t="shared" si="82"/>
      </c>
      <c r="R184" s="106">
        <f t="shared" si="83"/>
      </c>
      <c r="S184" s="106">
        <f t="shared" si="78"/>
      </c>
      <c r="T184" s="106">
        <f t="shared" si="73"/>
      </c>
      <c r="U184" s="65">
        <f t="shared" si="68"/>
      </c>
      <c r="V184" s="188">
        <f t="shared" si="79"/>
      </c>
      <c r="W184" s="194"/>
      <c r="Y184" s="433"/>
      <c r="Z184" s="103">
        <f>IF(S184="","",IF(COUNTIF($S$2:S184,S184)=1,"●",""))</f>
      </c>
      <c r="AA184" s="141">
        <f t="shared" si="80"/>
      </c>
    </row>
    <row r="185" spans="1:27" s="286" customFormat="1" ht="13.5">
      <c r="A185" s="286">
        <f t="shared" si="62"/>
        <v>264</v>
      </c>
      <c r="B185" s="286">
        <f t="shared" si="70"/>
        <v>208</v>
      </c>
      <c r="C185" s="287">
        <f t="shared" si="74"/>
      </c>
      <c r="D185" s="287">
        <f>IF(F185="","",IF(SUM($D$162:D184)=0,(郡市番号*1000)+1,MAX($D$162:D184)+1))</f>
      </c>
      <c r="E185" s="288">
        <f>IF('女子'!I38&lt;&gt;"",'女子'!I38,"")</f>
      </c>
      <c r="F185" s="287">
        <f>IF('女子'!J38&lt;&gt;"",'女子'!J38,"")</f>
      </c>
      <c r="G185" s="287">
        <f>IF('女子'!F38&lt;&gt;"",'女子'!F38,"")</f>
      </c>
      <c r="H185" s="287">
        <f t="shared" si="75"/>
      </c>
      <c r="I185" s="287">
        <f>IF('女子'!M38&lt;&gt;"",'女子'!M38,"")</f>
      </c>
      <c r="J185" s="287">
        <f t="shared" si="76"/>
      </c>
      <c r="K185" s="286">
        <f t="shared" si="71"/>
      </c>
      <c r="L185" s="289">
        <f t="shared" si="72"/>
      </c>
      <c r="M185" s="287"/>
      <c r="N185" s="287">
        <f t="shared" si="81"/>
      </c>
      <c r="O185" s="290">
        <f>IF('女子'!N38&lt;&gt;"",'女子'!N38,"")</f>
      </c>
      <c r="P185" s="286">
        <f t="shared" si="77"/>
      </c>
      <c r="Q185" s="286">
        <f t="shared" si="82"/>
      </c>
      <c r="R185" s="286">
        <f t="shared" si="83"/>
      </c>
      <c r="S185" s="286">
        <f t="shared" si="78"/>
      </c>
      <c r="T185" s="286">
        <f t="shared" si="73"/>
      </c>
      <c r="U185" s="291">
        <f t="shared" si="68"/>
      </c>
      <c r="V185" s="292">
        <f t="shared" si="79"/>
      </c>
      <c r="W185" s="293"/>
      <c r="Y185" s="434"/>
      <c r="Z185" s="287">
        <f>IF(S185="","",IF(COUNTIF($S$2:S185,S185)=1,"●",""))</f>
      </c>
      <c r="AA185" s="294">
        <f t="shared" si="80"/>
      </c>
    </row>
    <row r="186" spans="1:27" s="97" customFormat="1" ht="13.5">
      <c r="A186" s="97">
        <f t="shared" si="62"/>
        <v>264</v>
      </c>
      <c r="B186" s="97">
        <f t="shared" si="70"/>
        <v>208</v>
      </c>
      <c r="C186" s="98">
        <f t="shared" si="74"/>
      </c>
      <c r="D186" s="98">
        <f>IF(F186="","",IF(SUM($D$162:D185)=0,(郡市番号*1000)+1,MAX($D$162:D185)+1))</f>
      </c>
      <c r="E186" s="256">
        <f>IF('女子'!I39&lt;&gt;"",'女子'!I39,"")</f>
      </c>
      <c r="F186" s="98">
        <f>IF('女子'!J39&lt;&gt;"",'女子'!J39,"")</f>
      </c>
      <c r="G186" s="98">
        <f>IF('女子'!F39&lt;&gt;"",'女子'!F39,"")</f>
      </c>
      <c r="H186" s="98">
        <f t="shared" si="75"/>
      </c>
      <c r="I186" s="98">
        <f>IF('女子'!M39&lt;&gt;"",'女子'!M39,"")</f>
      </c>
      <c r="J186" s="98">
        <f t="shared" si="76"/>
      </c>
      <c r="K186" s="99">
        <f t="shared" si="71"/>
      </c>
      <c r="L186" s="114">
        <f t="shared" si="72"/>
      </c>
      <c r="M186" s="100"/>
      <c r="N186" s="98">
        <f t="shared" si="81"/>
      </c>
      <c r="O186" s="258">
        <f>IF('女子'!N39&lt;&gt;"",'女子'!N39,"")</f>
      </c>
      <c r="P186" s="101">
        <f t="shared" si="77"/>
      </c>
      <c r="Q186" s="101">
        <f t="shared" si="82"/>
      </c>
      <c r="R186" s="101">
        <f t="shared" si="83"/>
      </c>
      <c r="S186" s="101">
        <f t="shared" si="78"/>
      </c>
      <c r="T186" s="101">
        <f t="shared" si="73"/>
      </c>
      <c r="U186" s="91">
        <f t="shared" si="68"/>
      </c>
      <c r="V186" s="188">
        <f t="shared" si="79"/>
      </c>
      <c r="W186" s="194"/>
      <c r="Y186" s="432" t="s">
        <v>54</v>
      </c>
      <c r="Z186" s="98">
        <f>IF(S186="","",IF(COUNTIF($S$2:S186,S186)=1,"●",""))</f>
      </c>
      <c r="AA186" s="140">
        <f t="shared" si="80"/>
      </c>
    </row>
    <row r="187" spans="1:27" s="277" customFormat="1" ht="13.5">
      <c r="A187" s="277">
        <f t="shared" si="62"/>
        <v>264</v>
      </c>
      <c r="B187" s="277">
        <f t="shared" si="70"/>
        <v>208</v>
      </c>
      <c r="C187" s="278">
        <f t="shared" si="74"/>
      </c>
      <c r="D187" s="278">
        <f>IF(F187="","",IF(SUM($D$162:D186)=0,(郡市番号*1000)+1,MAX($D$162:D186)+1))</f>
      </c>
      <c r="E187" s="279">
        <f>IF('女子'!I40&lt;&gt;"",'女子'!I40,"")</f>
      </c>
      <c r="F187" s="278">
        <f>IF('女子'!J40&lt;&gt;"",'女子'!J40,"")</f>
      </c>
      <c r="G187" s="278">
        <f>IF('女子'!F40&lt;&gt;"",'女子'!F40,"")</f>
      </c>
      <c r="H187" s="278">
        <f t="shared" si="75"/>
      </c>
      <c r="I187" s="278">
        <f>IF('女子'!M40&lt;&gt;"",'女子'!M40,"")</f>
      </c>
      <c r="J187" s="278">
        <f t="shared" si="76"/>
      </c>
      <c r="K187" s="277">
        <f t="shared" si="71"/>
      </c>
      <c r="L187" s="280">
        <f t="shared" si="72"/>
      </c>
      <c r="M187" s="278"/>
      <c r="N187" s="278">
        <f t="shared" si="81"/>
      </c>
      <c r="O187" s="281">
        <f>IF('女子'!N40&lt;&gt;"",'女子'!N40,"")</f>
      </c>
      <c r="P187" s="277">
        <f t="shared" si="77"/>
      </c>
      <c r="Q187" s="277">
        <f t="shared" si="82"/>
      </c>
      <c r="R187" s="277">
        <f t="shared" si="83"/>
      </c>
      <c r="S187" s="277">
        <f t="shared" si="78"/>
      </c>
      <c r="T187" s="277">
        <f t="shared" si="73"/>
      </c>
      <c r="U187" s="282">
        <f t="shared" si="68"/>
      </c>
      <c r="V187" s="283">
        <f t="shared" si="79"/>
      </c>
      <c r="W187" s="284"/>
      <c r="Y187" s="433"/>
      <c r="Z187" s="278">
        <f>IF(S187="","",IF(COUNTIF($S$2:S187,S187)=1,"●",""))</f>
      </c>
      <c r="AA187" s="285">
        <f t="shared" si="80"/>
      </c>
    </row>
    <row r="188" spans="1:27" s="102" customFormat="1" ht="13.5">
      <c r="A188" s="102">
        <f t="shared" si="62"/>
        <v>264</v>
      </c>
      <c r="B188" s="102">
        <f t="shared" si="70"/>
        <v>208</v>
      </c>
      <c r="C188" s="103">
        <f t="shared" si="74"/>
      </c>
      <c r="D188" s="103">
        <f>IF(F188="","",IF(SUM($D$162:D187)=0,(郡市番号*1000)+1,MAX($D$162:D187)+1))</f>
      </c>
      <c r="E188" s="257">
        <f>IF('女子'!I41&lt;&gt;"",'女子'!I41,"")</f>
      </c>
      <c r="F188" s="103">
        <f>IF('女子'!J41&lt;&gt;"",'女子'!J41,"")</f>
      </c>
      <c r="G188" s="103">
        <f>IF('女子'!F41&lt;&gt;"",'女子'!F41,"")</f>
      </c>
      <c r="H188" s="103">
        <f t="shared" si="75"/>
      </c>
      <c r="I188" s="103">
        <f>IF('女子'!M41&lt;&gt;"",'女子'!M41,"")</f>
      </c>
      <c r="J188" s="103">
        <f t="shared" si="76"/>
      </c>
      <c r="K188" s="104">
        <f t="shared" si="71"/>
      </c>
      <c r="L188" s="115">
        <f t="shared" si="72"/>
      </c>
      <c r="M188" s="105"/>
      <c r="N188" s="103">
        <f t="shared" si="81"/>
      </c>
      <c r="O188" s="259">
        <f>IF('女子'!N41&lt;&gt;"",'女子'!N41,"")</f>
      </c>
      <c r="P188" s="106">
        <f t="shared" si="77"/>
      </c>
      <c r="Q188" s="106">
        <f t="shared" si="82"/>
      </c>
      <c r="R188" s="106">
        <f t="shared" si="83"/>
      </c>
      <c r="S188" s="106">
        <f t="shared" si="78"/>
      </c>
      <c r="T188" s="106">
        <f t="shared" si="73"/>
      </c>
      <c r="U188" s="65">
        <f t="shared" si="68"/>
      </c>
      <c r="V188" s="188">
        <f t="shared" si="79"/>
      </c>
      <c r="W188" s="194"/>
      <c r="Y188" s="433"/>
      <c r="Z188" s="103">
        <f>IF(S188="","",IF(COUNTIF($S$2:S188,S188)=1,"●",""))</f>
      </c>
      <c r="AA188" s="141">
        <f t="shared" si="80"/>
      </c>
    </row>
    <row r="189" spans="1:27" s="277" customFormat="1" ht="13.5">
      <c r="A189" s="277">
        <f t="shared" si="62"/>
        <v>264</v>
      </c>
      <c r="B189" s="277">
        <f t="shared" si="70"/>
        <v>208</v>
      </c>
      <c r="C189" s="278">
        <f t="shared" si="74"/>
      </c>
      <c r="D189" s="278">
        <f>IF(F189="","",IF(SUM($D$162:D188)=0,(郡市番号*1000)+1,MAX($D$162:D188)+1))</f>
      </c>
      <c r="E189" s="279">
        <f>IF('女子'!I42&lt;&gt;"",'女子'!I42,"")</f>
      </c>
      <c r="F189" s="278">
        <f>IF('女子'!J42&lt;&gt;"",'女子'!J42,"")</f>
      </c>
      <c r="G189" s="278">
        <f>IF('女子'!F42&lt;&gt;"",'女子'!F42,"")</f>
      </c>
      <c r="H189" s="278">
        <f t="shared" si="75"/>
      </c>
      <c r="I189" s="278">
        <f>IF('女子'!M42&lt;&gt;"",'女子'!M42,"")</f>
      </c>
      <c r="J189" s="278">
        <f t="shared" si="76"/>
      </c>
      <c r="K189" s="277">
        <f t="shared" si="71"/>
      </c>
      <c r="L189" s="280">
        <f t="shared" si="72"/>
      </c>
      <c r="M189" s="278"/>
      <c r="N189" s="278">
        <f t="shared" si="81"/>
      </c>
      <c r="O189" s="281">
        <f>IF('女子'!N42&lt;&gt;"",'女子'!N42,"")</f>
      </c>
      <c r="P189" s="277">
        <f t="shared" si="77"/>
      </c>
      <c r="Q189" s="277">
        <f t="shared" si="82"/>
      </c>
      <c r="R189" s="277">
        <f t="shared" si="83"/>
      </c>
      <c r="S189" s="277">
        <f t="shared" si="78"/>
      </c>
      <c r="T189" s="277">
        <f t="shared" si="73"/>
      </c>
      <c r="U189" s="282">
        <f t="shared" si="68"/>
      </c>
      <c r="V189" s="283">
        <f t="shared" si="79"/>
      </c>
      <c r="W189" s="284"/>
      <c r="Y189" s="433"/>
      <c r="Z189" s="278">
        <f>IF(S189="","",IF(COUNTIF($S$2:S189,S189)=1,"●",""))</f>
      </c>
      <c r="AA189" s="285">
        <f t="shared" si="80"/>
      </c>
    </row>
    <row r="190" spans="1:27" s="102" customFormat="1" ht="13.5">
      <c r="A190" s="102">
        <f t="shared" si="62"/>
        <v>264</v>
      </c>
      <c r="B190" s="102">
        <f t="shared" si="70"/>
        <v>208</v>
      </c>
      <c r="C190" s="103">
        <f t="shared" si="74"/>
      </c>
      <c r="D190" s="103">
        <f>IF(F190="","",IF(SUM($D$162:D189)=0,(郡市番号*1000)+1,MAX($D$162:D189)+1))</f>
      </c>
      <c r="E190" s="257">
        <f>IF('女子'!I43&lt;&gt;"",'女子'!I43,"")</f>
      </c>
      <c r="F190" s="103">
        <f>IF('女子'!J43&lt;&gt;"",'女子'!J43,"")</f>
      </c>
      <c r="G190" s="103">
        <f>IF('女子'!F43&lt;&gt;"",'女子'!F43,"")</f>
      </c>
      <c r="H190" s="103">
        <f t="shared" si="75"/>
      </c>
      <c r="I190" s="103">
        <f>IF('女子'!M43&lt;&gt;"",'女子'!M43,"")</f>
      </c>
      <c r="J190" s="103">
        <f t="shared" si="76"/>
      </c>
      <c r="K190" s="104">
        <f t="shared" si="71"/>
      </c>
      <c r="L190" s="115">
        <f t="shared" si="72"/>
      </c>
      <c r="M190" s="105"/>
      <c r="N190" s="103">
        <f t="shared" si="81"/>
      </c>
      <c r="O190" s="259">
        <f>IF('女子'!N43&lt;&gt;"",'女子'!N43,"")</f>
      </c>
      <c r="P190" s="106">
        <f t="shared" si="77"/>
      </c>
      <c r="Q190" s="106">
        <f t="shared" si="82"/>
      </c>
      <c r="R190" s="106">
        <f t="shared" si="83"/>
      </c>
      <c r="S190" s="106">
        <f t="shared" si="78"/>
      </c>
      <c r="T190" s="106">
        <f t="shared" si="73"/>
      </c>
      <c r="U190" s="65">
        <f t="shared" si="68"/>
      </c>
      <c r="V190" s="188">
        <f t="shared" si="79"/>
      </c>
      <c r="W190" s="194"/>
      <c r="Y190" s="433"/>
      <c r="Z190" s="103">
        <f>IF(S190="","",IF(COUNTIF($S$2:S190,S190)=1,"●",""))</f>
      </c>
      <c r="AA190" s="141">
        <f t="shared" si="80"/>
      </c>
    </row>
    <row r="191" spans="1:27" s="277" customFormat="1" ht="13.5">
      <c r="A191" s="277">
        <f t="shared" si="62"/>
        <v>264</v>
      </c>
      <c r="B191" s="277">
        <f t="shared" si="70"/>
        <v>208</v>
      </c>
      <c r="C191" s="278">
        <f t="shared" si="74"/>
      </c>
      <c r="D191" s="278">
        <f>IF(F191="","",IF(SUM($D$162:D190)=0,(郡市番号*1000)+1,MAX($D$162:D190)+1))</f>
      </c>
      <c r="E191" s="279">
        <f>IF('女子'!I44&lt;&gt;"",'女子'!I44,"")</f>
      </c>
      <c r="F191" s="278">
        <f>IF('女子'!J44&lt;&gt;"",'女子'!J44,"")</f>
      </c>
      <c r="G191" s="278">
        <f>IF('女子'!F44&lt;&gt;"",'女子'!F44,"")</f>
      </c>
      <c r="H191" s="278">
        <f t="shared" si="75"/>
      </c>
      <c r="I191" s="278">
        <f>IF('女子'!M44&lt;&gt;"",'女子'!M44,"")</f>
      </c>
      <c r="J191" s="278">
        <f t="shared" si="76"/>
      </c>
      <c r="K191" s="277">
        <f t="shared" si="71"/>
      </c>
      <c r="L191" s="280">
        <f t="shared" si="72"/>
      </c>
      <c r="M191" s="278"/>
      <c r="N191" s="278">
        <f t="shared" si="81"/>
      </c>
      <c r="O191" s="281">
        <f>IF('女子'!N44&lt;&gt;"",'女子'!N44,"")</f>
      </c>
      <c r="P191" s="277">
        <f t="shared" si="77"/>
      </c>
      <c r="Q191" s="277">
        <f t="shared" si="82"/>
      </c>
      <c r="R191" s="277">
        <f t="shared" si="83"/>
      </c>
      <c r="S191" s="277">
        <f t="shared" si="78"/>
      </c>
      <c r="T191" s="277">
        <f t="shared" si="73"/>
      </c>
      <c r="U191" s="282">
        <f t="shared" si="68"/>
      </c>
      <c r="V191" s="283">
        <f t="shared" si="79"/>
      </c>
      <c r="W191" s="284"/>
      <c r="Y191" s="433"/>
      <c r="Z191" s="278">
        <f>IF(S191="","",IF(COUNTIF($S$2:S191,S191)=1,"●",""))</f>
      </c>
      <c r="AA191" s="285">
        <f t="shared" si="80"/>
      </c>
    </row>
    <row r="192" spans="1:27" s="102" customFormat="1" ht="13.5">
      <c r="A192" s="102">
        <f t="shared" si="62"/>
        <v>264</v>
      </c>
      <c r="B192" s="102">
        <f t="shared" si="70"/>
        <v>208</v>
      </c>
      <c r="C192" s="103">
        <f t="shared" si="74"/>
      </c>
      <c r="D192" s="103">
        <f>IF(F192="","",IF(SUM($D$162:D191)=0,(郡市番号*1000)+1,MAX($D$162:D191)+1))</f>
      </c>
      <c r="E192" s="257">
        <f>IF('女子'!I45&lt;&gt;"",'女子'!I45,"")</f>
      </c>
      <c r="F192" s="103">
        <f>IF('女子'!J45&lt;&gt;"",'女子'!J45,"")</f>
      </c>
      <c r="G192" s="103">
        <f>IF('女子'!F45&lt;&gt;"",'女子'!F45,"")</f>
      </c>
      <c r="H192" s="103">
        <f t="shared" si="75"/>
      </c>
      <c r="I192" s="103">
        <f>IF('女子'!M45&lt;&gt;"",'女子'!M45,"")</f>
      </c>
      <c r="J192" s="103">
        <f t="shared" si="76"/>
      </c>
      <c r="K192" s="104">
        <f t="shared" si="71"/>
      </c>
      <c r="L192" s="115">
        <f t="shared" si="72"/>
      </c>
      <c r="M192" s="105"/>
      <c r="N192" s="103">
        <f t="shared" si="81"/>
      </c>
      <c r="O192" s="259">
        <f>IF('女子'!N45&lt;&gt;"",'女子'!N45,"")</f>
      </c>
      <c r="P192" s="106">
        <f t="shared" si="77"/>
      </c>
      <c r="Q192" s="106">
        <f t="shared" si="82"/>
      </c>
      <c r="R192" s="106">
        <f t="shared" si="83"/>
      </c>
      <c r="S192" s="106">
        <f t="shared" si="78"/>
      </c>
      <c r="T192" s="106">
        <f t="shared" si="73"/>
      </c>
      <c r="U192" s="65">
        <f t="shared" si="68"/>
      </c>
      <c r="V192" s="188">
        <f t="shared" si="79"/>
      </c>
      <c r="W192" s="194"/>
      <c r="Y192" s="433"/>
      <c r="Z192" s="103">
        <f>IF(S192="","",IF(COUNTIF($S$2:S192,S192)=1,"●",""))</f>
      </c>
      <c r="AA192" s="141">
        <f t="shared" si="80"/>
      </c>
    </row>
    <row r="193" spans="1:27" s="286" customFormat="1" ht="13.5">
      <c r="A193" s="286">
        <f t="shared" si="62"/>
        <v>264</v>
      </c>
      <c r="B193" s="286">
        <f t="shared" si="70"/>
        <v>208</v>
      </c>
      <c r="C193" s="287">
        <f t="shared" si="74"/>
      </c>
      <c r="D193" s="287">
        <f>IF(F193="","",IF(SUM($D$162:D192)=0,(郡市番号*1000)+1,MAX($D$162:D192)+1))</f>
      </c>
      <c r="E193" s="288">
        <f>IF('女子'!I46&lt;&gt;"",'女子'!I46,"")</f>
      </c>
      <c r="F193" s="287">
        <f>IF('女子'!J46&lt;&gt;"",'女子'!J46,"")</f>
      </c>
      <c r="G193" s="287">
        <f>IF('女子'!F46&lt;&gt;"",'女子'!F46,"")</f>
      </c>
      <c r="H193" s="287">
        <f t="shared" si="75"/>
      </c>
      <c r="I193" s="287">
        <f>IF('女子'!M46&lt;&gt;"",'女子'!M46,"")</f>
      </c>
      <c r="J193" s="287">
        <f t="shared" si="76"/>
      </c>
      <c r="K193" s="286">
        <f t="shared" si="71"/>
      </c>
      <c r="L193" s="289">
        <f t="shared" si="72"/>
      </c>
      <c r="M193" s="287"/>
      <c r="N193" s="287">
        <f t="shared" si="81"/>
      </c>
      <c r="O193" s="290">
        <f>IF('女子'!N46&lt;&gt;"",'女子'!N46,"")</f>
      </c>
      <c r="P193" s="286">
        <f t="shared" si="77"/>
      </c>
      <c r="Q193" s="286">
        <f t="shared" si="82"/>
      </c>
      <c r="R193" s="286">
        <f t="shared" si="83"/>
      </c>
      <c r="S193" s="286">
        <f t="shared" si="78"/>
      </c>
      <c r="T193" s="286">
        <f t="shared" si="73"/>
      </c>
      <c r="U193" s="291">
        <f t="shared" si="68"/>
      </c>
      <c r="V193" s="292">
        <f t="shared" si="79"/>
      </c>
      <c r="W193" s="293"/>
      <c r="Y193" s="434"/>
      <c r="Z193" s="287">
        <f>IF(S193="","",IF(COUNTIF($S$2:S193,S193)=1,"●",""))</f>
      </c>
      <c r="AA193" s="294">
        <f t="shared" si="80"/>
      </c>
    </row>
    <row r="194" spans="1:27" s="97" customFormat="1" ht="13.5">
      <c r="A194" s="97">
        <f aca="true" t="shared" si="84" ref="A194:A257">COUNTIF($S$2:$S$265,S194)</f>
        <v>264</v>
      </c>
      <c r="B194" s="97">
        <f aca="true" t="shared" si="85" ref="B194:B225">COUNTIF($S$2:$S$105,S194)+COUNTIF($S$162:$S$265,S194)</f>
        <v>208</v>
      </c>
      <c r="C194" s="98">
        <f t="shared" si="74"/>
      </c>
      <c r="D194" s="98">
        <f>IF(F194="","",IF(SUM($D$162:D193)=0,(郡市番号*1000)+1,MAX($D$162:D193)+1))</f>
      </c>
      <c r="E194" s="256">
        <f>IF('女子'!I47&lt;&gt;"",'女子'!I47,"")</f>
      </c>
      <c r="F194" s="98">
        <f>IF('女子'!J47&lt;&gt;"",'女子'!J47,"")</f>
      </c>
      <c r="G194" s="98">
        <f>IF('女子'!F47&lt;&gt;"",'女子'!F47,"")</f>
      </c>
      <c r="H194" s="98">
        <f t="shared" si="75"/>
      </c>
      <c r="I194" s="98">
        <f>IF('女子'!M47&lt;&gt;"",'女子'!M47,"")</f>
      </c>
      <c r="J194" s="98">
        <f t="shared" si="76"/>
      </c>
      <c r="K194" s="99">
        <f aca="true" t="shared" si="86" ref="K194:K225">IF(E194="","",K34)</f>
      </c>
      <c r="L194" s="114">
        <f aca="true" t="shared" si="87" ref="L194:L225">IF(E194="","",L34)</f>
      </c>
      <c r="M194" s="100"/>
      <c r="N194" s="98">
        <f t="shared" si="81"/>
      </c>
      <c r="O194" s="262">
        <f>IF('女子'!N47&lt;&gt;"",'女子'!N47,"")</f>
      </c>
      <c r="P194" s="101">
        <f t="shared" si="77"/>
      </c>
      <c r="Q194" s="101">
        <f t="shared" si="82"/>
      </c>
      <c r="R194" s="101">
        <f t="shared" si="83"/>
      </c>
      <c r="S194" s="101">
        <f t="shared" si="78"/>
      </c>
      <c r="T194" s="101">
        <f aca="true" t="shared" si="88" ref="T194:T225">IF(F194="","",COUNTIF($S$2:$S$105,S194)+COUNTIF($S$162:$S$265,S194))</f>
      </c>
      <c r="U194" s="91">
        <f t="shared" si="68"/>
      </c>
      <c r="V194" s="188">
        <f t="shared" si="79"/>
      </c>
      <c r="W194" s="194"/>
      <c r="Y194" s="432" t="s">
        <v>335</v>
      </c>
      <c r="Z194" s="98">
        <f>IF(S194="","",IF(COUNTIF($S$2:S194,S194)=1,"●",""))</f>
      </c>
      <c r="AA194" s="140">
        <f t="shared" si="80"/>
      </c>
    </row>
    <row r="195" spans="1:27" s="277" customFormat="1" ht="13.5">
      <c r="A195" s="277">
        <f t="shared" si="84"/>
        <v>264</v>
      </c>
      <c r="B195" s="277">
        <f t="shared" si="85"/>
        <v>208</v>
      </c>
      <c r="C195" s="278">
        <f t="shared" si="74"/>
      </c>
      <c r="D195" s="278">
        <f>IF(F195="","",IF(SUM($D$162:D194)=0,(郡市番号*1000)+1,MAX($D$162:D194)+1))</f>
      </c>
      <c r="E195" s="279">
        <f>IF('女子'!I48&lt;&gt;"",'女子'!I48,"")</f>
      </c>
      <c r="F195" s="278">
        <f>IF('女子'!J48&lt;&gt;"",'女子'!J48,"")</f>
      </c>
      <c r="G195" s="278">
        <f>IF('女子'!F48&lt;&gt;"",'女子'!F48,"")</f>
      </c>
      <c r="H195" s="278">
        <f t="shared" si="75"/>
      </c>
      <c r="I195" s="278">
        <f>IF('女子'!M48&lt;&gt;"",'女子'!M48,"")</f>
      </c>
      <c r="J195" s="278">
        <f t="shared" si="76"/>
      </c>
      <c r="K195" s="277">
        <f t="shared" si="86"/>
      </c>
      <c r="L195" s="280">
        <f t="shared" si="87"/>
      </c>
      <c r="M195" s="278"/>
      <c r="N195" s="278">
        <f t="shared" si="81"/>
      </c>
      <c r="O195" s="295">
        <f>IF('女子'!N48&lt;&gt;"",'女子'!N48,"")</f>
      </c>
      <c r="P195" s="277">
        <f t="shared" si="77"/>
      </c>
      <c r="Q195" s="277">
        <f t="shared" si="82"/>
      </c>
      <c r="R195" s="277">
        <f t="shared" si="83"/>
      </c>
      <c r="S195" s="277">
        <f t="shared" si="78"/>
      </c>
      <c r="T195" s="277">
        <f t="shared" si="88"/>
      </c>
      <c r="U195" s="282">
        <f t="shared" si="68"/>
      </c>
      <c r="V195" s="283">
        <f t="shared" si="79"/>
      </c>
      <c r="W195" s="284"/>
      <c r="Y195" s="433"/>
      <c r="Z195" s="278">
        <f>IF(S195="","",IF(COUNTIF($S$2:S195,S195)=1,"●",""))</f>
      </c>
      <c r="AA195" s="285">
        <f t="shared" si="80"/>
      </c>
    </row>
    <row r="196" spans="1:27" s="102" customFormat="1" ht="13.5">
      <c r="A196" s="102">
        <f t="shared" si="84"/>
        <v>264</v>
      </c>
      <c r="B196" s="102">
        <f t="shared" si="85"/>
        <v>208</v>
      </c>
      <c r="C196" s="103">
        <f t="shared" si="74"/>
      </c>
      <c r="D196" s="103">
        <f>IF(F196="","",IF(SUM($D$162:D195)=0,(郡市番号*1000)+1,MAX($D$162:D195)+1))</f>
      </c>
      <c r="E196" s="257">
        <f>IF('女子'!I49&lt;&gt;"",'女子'!I49,"")</f>
      </c>
      <c r="F196" s="103">
        <f>IF('女子'!J49&lt;&gt;"",'女子'!J49,"")</f>
      </c>
      <c r="G196" s="103">
        <f>IF('女子'!F49&lt;&gt;"",'女子'!F49,"")</f>
      </c>
      <c r="H196" s="103">
        <f t="shared" si="75"/>
      </c>
      <c r="I196" s="103">
        <f>IF('女子'!M49&lt;&gt;"",'女子'!M49,"")</f>
      </c>
      <c r="J196" s="103">
        <f t="shared" si="76"/>
      </c>
      <c r="K196" s="104">
        <f t="shared" si="86"/>
      </c>
      <c r="L196" s="115">
        <f t="shared" si="87"/>
      </c>
      <c r="M196" s="105"/>
      <c r="N196" s="103">
        <f t="shared" si="81"/>
      </c>
      <c r="O196" s="263">
        <f>IF('女子'!N49&lt;&gt;"",'女子'!N49,"")</f>
      </c>
      <c r="P196" s="106">
        <f t="shared" si="77"/>
      </c>
      <c r="Q196" s="106">
        <f t="shared" si="82"/>
      </c>
      <c r="R196" s="106">
        <f t="shared" si="83"/>
      </c>
      <c r="S196" s="106">
        <f t="shared" si="78"/>
      </c>
      <c r="T196" s="106">
        <f t="shared" si="88"/>
      </c>
      <c r="U196" s="65">
        <f t="shared" si="68"/>
      </c>
      <c r="V196" s="188">
        <f t="shared" si="79"/>
      </c>
      <c r="W196" s="194"/>
      <c r="Y196" s="433"/>
      <c r="Z196" s="103">
        <f>IF(S196="","",IF(COUNTIF($S$2:S196,S196)=1,"●",""))</f>
      </c>
      <c r="AA196" s="141">
        <f t="shared" si="80"/>
      </c>
    </row>
    <row r="197" spans="1:27" s="277" customFormat="1" ht="13.5">
      <c r="A197" s="277">
        <f t="shared" si="84"/>
        <v>264</v>
      </c>
      <c r="B197" s="277">
        <f t="shared" si="85"/>
        <v>208</v>
      </c>
      <c r="C197" s="278">
        <f t="shared" si="74"/>
      </c>
      <c r="D197" s="278">
        <f>IF(F197="","",IF(SUM($D$162:D196)=0,(郡市番号*1000)+1,MAX($D$162:D196)+1))</f>
      </c>
      <c r="E197" s="279">
        <f>IF('女子'!I50&lt;&gt;"",'女子'!I50,"")</f>
      </c>
      <c r="F197" s="278">
        <f>IF('女子'!J50&lt;&gt;"",'女子'!J50,"")</f>
      </c>
      <c r="G197" s="278">
        <f>IF('女子'!F50&lt;&gt;"",'女子'!F50,"")</f>
      </c>
      <c r="H197" s="278">
        <f t="shared" si="75"/>
      </c>
      <c r="I197" s="278">
        <f>IF('女子'!M50&lt;&gt;"",'女子'!M50,"")</f>
      </c>
      <c r="J197" s="278">
        <f t="shared" si="76"/>
      </c>
      <c r="K197" s="277">
        <f t="shared" si="86"/>
      </c>
      <c r="L197" s="280">
        <f t="shared" si="87"/>
      </c>
      <c r="M197" s="278"/>
      <c r="N197" s="278">
        <f t="shared" si="81"/>
      </c>
      <c r="O197" s="295">
        <f>IF('女子'!N50&lt;&gt;"",'女子'!N50,"")</f>
      </c>
      <c r="P197" s="277">
        <f t="shared" si="77"/>
      </c>
      <c r="Q197" s="277">
        <f t="shared" si="82"/>
      </c>
      <c r="R197" s="277">
        <f t="shared" si="83"/>
      </c>
      <c r="S197" s="277">
        <f t="shared" si="78"/>
      </c>
      <c r="T197" s="277">
        <f t="shared" si="88"/>
      </c>
      <c r="U197" s="282">
        <f t="shared" si="68"/>
      </c>
      <c r="V197" s="283">
        <f t="shared" si="79"/>
      </c>
      <c r="W197" s="284"/>
      <c r="Y197" s="433"/>
      <c r="Z197" s="278">
        <f>IF(S197="","",IF(COUNTIF($S$2:S197,S197)=1,"●",""))</f>
      </c>
      <c r="AA197" s="285">
        <f t="shared" si="80"/>
      </c>
    </row>
    <row r="198" spans="1:27" s="102" customFormat="1" ht="13.5">
      <c r="A198" s="102">
        <f t="shared" si="84"/>
        <v>264</v>
      </c>
      <c r="B198" s="102">
        <f t="shared" si="85"/>
        <v>208</v>
      </c>
      <c r="C198" s="103">
        <f t="shared" si="74"/>
      </c>
      <c r="D198" s="103">
        <f>IF(F198="","",IF(SUM($D$162:D197)=0,(郡市番号*1000)+1,MAX($D$162:D197)+1))</f>
      </c>
      <c r="E198" s="257">
        <f>IF('女子'!I51&lt;&gt;"",'女子'!I51,"")</f>
      </c>
      <c r="F198" s="103">
        <f>IF('女子'!J51&lt;&gt;"",'女子'!J51,"")</f>
      </c>
      <c r="G198" s="103">
        <f>IF('女子'!F51&lt;&gt;"",'女子'!F51,"")</f>
      </c>
      <c r="H198" s="103">
        <f t="shared" si="75"/>
      </c>
      <c r="I198" s="103">
        <f>IF('女子'!M51&lt;&gt;"",'女子'!M51,"")</f>
      </c>
      <c r="J198" s="103">
        <f t="shared" si="76"/>
      </c>
      <c r="K198" s="104">
        <f t="shared" si="86"/>
      </c>
      <c r="L198" s="115">
        <f t="shared" si="87"/>
      </c>
      <c r="M198" s="105"/>
      <c r="N198" s="103">
        <f t="shared" si="81"/>
      </c>
      <c r="O198" s="263">
        <f>IF('女子'!N51&lt;&gt;"",'女子'!N51,"")</f>
      </c>
      <c r="P198" s="106">
        <f t="shared" si="77"/>
      </c>
      <c r="Q198" s="106">
        <f t="shared" si="82"/>
      </c>
      <c r="R198" s="106">
        <f t="shared" si="83"/>
      </c>
      <c r="S198" s="106">
        <f t="shared" si="78"/>
      </c>
      <c r="T198" s="106">
        <f t="shared" si="88"/>
      </c>
      <c r="U198" s="65">
        <f t="shared" si="68"/>
      </c>
      <c r="V198" s="188">
        <f t="shared" si="79"/>
      </c>
      <c r="W198" s="194"/>
      <c r="Y198" s="433"/>
      <c r="Z198" s="103">
        <f>IF(S198="","",IF(COUNTIF($S$2:S198,S198)=1,"●",""))</f>
      </c>
      <c r="AA198" s="141">
        <f t="shared" si="80"/>
      </c>
    </row>
    <row r="199" spans="1:27" s="277" customFormat="1" ht="13.5">
      <c r="A199" s="277">
        <f t="shared" si="84"/>
        <v>264</v>
      </c>
      <c r="B199" s="277">
        <f t="shared" si="85"/>
        <v>208</v>
      </c>
      <c r="C199" s="278">
        <f t="shared" si="74"/>
      </c>
      <c r="D199" s="278">
        <f>IF(F199="","",IF(SUM($D$162:D198)=0,(郡市番号*1000)+1,MAX($D$162:D198)+1))</f>
      </c>
      <c r="E199" s="279">
        <f>IF('女子'!I52&lt;&gt;"",'女子'!I52,"")</f>
      </c>
      <c r="F199" s="278">
        <f>IF('女子'!J52&lt;&gt;"",'女子'!J52,"")</f>
      </c>
      <c r="G199" s="278">
        <f>IF('女子'!F52&lt;&gt;"",'女子'!F52,"")</f>
      </c>
      <c r="H199" s="278">
        <f t="shared" si="75"/>
      </c>
      <c r="I199" s="278">
        <f>IF('女子'!M52&lt;&gt;"",'女子'!M52,"")</f>
      </c>
      <c r="J199" s="278">
        <f t="shared" si="76"/>
      </c>
      <c r="K199" s="277">
        <f t="shared" si="86"/>
      </c>
      <c r="L199" s="280">
        <f t="shared" si="87"/>
      </c>
      <c r="M199" s="278"/>
      <c r="N199" s="278">
        <f t="shared" si="81"/>
      </c>
      <c r="O199" s="295">
        <f>IF('女子'!N52&lt;&gt;"",'女子'!N52,"")</f>
      </c>
      <c r="P199" s="277">
        <f t="shared" si="77"/>
      </c>
      <c r="Q199" s="277">
        <f t="shared" si="82"/>
      </c>
      <c r="R199" s="277">
        <f t="shared" si="83"/>
      </c>
      <c r="S199" s="277">
        <f t="shared" si="78"/>
      </c>
      <c r="T199" s="277">
        <f t="shared" si="88"/>
      </c>
      <c r="U199" s="282">
        <f t="shared" si="68"/>
      </c>
      <c r="V199" s="283">
        <f t="shared" si="79"/>
      </c>
      <c r="W199" s="284"/>
      <c r="Y199" s="433"/>
      <c r="Z199" s="278">
        <f>IF(S199="","",IF(COUNTIF($S$2:S199,S199)=1,"●",""))</f>
      </c>
      <c r="AA199" s="285">
        <f t="shared" si="80"/>
      </c>
    </row>
    <row r="200" spans="1:27" s="102" customFormat="1" ht="13.5">
      <c r="A200" s="102">
        <f t="shared" si="84"/>
        <v>264</v>
      </c>
      <c r="B200" s="102">
        <f t="shared" si="85"/>
        <v>208</v>
      </c>
      <c r="C200" s="103">
        <f t="shared" si="74"/>
      </c>
      <c r="D200" s="103">
        <f>IF(F200="","",IF(SUM($D$162:D199)=0,(郡市番号*1000)+1,MAX($D$162:D199)+1))</f>
      </c>
      <c r="E200" s="257">
        <f>IF('女子'!I53&lt;&gt;"",'女子'!I53,"")</f>
      </c>
      <c r="F200" s="103">
        <f>IF('女子'!J53&lt;&gt;"",'女子'!J53,"")</f>
      </c>
      <c r="G200" s="103">
        <f>IF('女子'!F53&lt;&gt;"",'女子'!F53,"")</f>
      </c>
      <c r="H200" s="103">
        <f t="shared" si="75"/>
      </c>
      <c r="I200" s="103">
        <f>IF('女子'!M53&lt;&gt;"",'女子'!M53,"")</f>
      </c>
      <c r="J200" s="103">
        <f t="shared" si="76"/>
      </c>
      <c r="K200" s="104">
        <f t="shared" si="86"/>
      </c>
      <c r="L200" s="115">
        <f t="shared" si="87"/>
      </c>
      <c r="M200" s="105"/>
      <c r="N200" s="103">
        <f t="shared" si="81"/>
      </c>
      <c r="O200" s="263">
        <f>IF('女子'!N53&lt;&gt;"",'女子'!N53,"")</f>
      </c>
      <c r="P200" s="106">
        <f t="shared" si="77"/>
      </c>
      <c r="Q200" s="106">
        <f t="shared" si="82"/>
      </c>
      <c r="R200" s="106">
        <f t="shared" si="83"/>
      </c>
      <c r="S200" s="106">
        <f t="shared" si="78"/>
      </c>
      <c r="T200" s="106">
        <f t="shared" si="88"/>
      </c>
      <c r="U200" s="65">
        <f t="shared" si="68"/>
      </c>
      <c r="V200" s="188">
        <f t="shared" si="79"/>
      </c>
      <c r="W200" s="194"/>
      <c r="Y200" s="433"/>
      <c r="Z200" s="103">
        <f>IF(S200="","",IF(COUNTIF($S$2:S200,S200)=1,"●",""))</f>
      </c>
      <c r="AA200" s="141">
        <f t="shared" si="80"/>
      </c>
    </row>
    <row r="201" spans="1:27" s="286" customFormat="1" ht="13.5">
      <c r="A201" s="286">
        <f t="shared" si="84"/>
        <v>264</v>
      </c>
      <c r="B201" s="286">
        <f t="shared" si="85"/>
        <v>208</v>
      </c>
      <c r="C201" s="287">
        <f t="shared" si="74"/>
      </c>
      <c r="D201" s="287">
        <f>IF(F201="","",IF(SUM($D$162:D200)=0,(郡市番号*1000)+1,MAX($D$162:D200)+1))</f>
      </c>
      <c r="E201" s="288">
        <f>IF('女子'!I54&lt;&gt;"",'女子'!I54,"")</f>
      </c>
      <c r="F201" s="287">
        <f>IF('女子'!J54&lt;&gt;"",'女子'!J54,"")</f>
      </c>
      <c r="G201" s="287">
        <f>IF('女子'!F54&lt;&gt;"",'女子'!F54,"")</f>
      </c>
      <c r="H201" s="287">
        <f t="shared" si="75"/>
      </c>
      <c r="I201" s="287">
        <f>IF('女子'!M54&lt;&gt;"",'女子'!M54,"")</f>
      </c>
      <c r="J201" s="287">
        <f t="shared" si="76"/>
      </c>
      <c r="K201" s="286">
        <f t="shared" si="86"/>
      </c>
      <c r="L201" s="289">
        <f t="shared" si="87"/>
      </c>
      <c r="M201" s="287"/>
      <c r="N201" s="287">
        <f t="shared" si="81"/>
      </c>
      <c r="O201" s="296">
        <f>IF('女子'!N54&lt;&gt;"",'女子'!N54,"")</f>
      </c>
      <c r="P201" s="286">
        <f t="shared" si="77"/>
      </c>
      <c r="Q201" s="286">
        <f t="shared" si="82"/>
      </c>
      <c r="R201" s="286">
        <f t="shared" si="83"/>
      </c>
      <c r="S201" s="286">
        <f t="shared" si="78"/>
      </c>
      <c r="T201" s="286">
        <f t="shared" si="88"/>
      </c>
      <c r="U201" s="291">
        <f t="shared" si="68"/>
      </c>
      <c r="V201" s="292">
        <f t="shared" si="79"/>
      </c>
      <c r="W201" s="293"/>
      <c r="Y201" s="434"/>
      <c r="Z201" s="287">
        <f>IF(S201="","",IF(COUNTIF($S$2:S201,S201)=1,"●",""))</f>
      </c>
      <c r="AA201" s="294">
        <f t="shared" si="80"/>
      </c>
    </row>
    <row r="202" spans="1:27" s="97" customFormat="1" ht="13.5">
      <c r="A202" s="97">
        <f t="shared" si="84"/>
        <v>264</v>
      </c>
      <c r="B202" s="97">
        <f t="shared" si="85"/>
        <v>208</v>
      </c>
      <c r="C202" s="98">
        <f t="shared" si="74"/>
      </c>
      <c r="D202" s="98">
        <f>IF(F202="","",IF(SUM($D$162:D201)=0,(郡市番号*1000)+1,MAX($D$162:D201)+1))</f>
      </c>
      <c r="E202" s="256">
        <f>IF('女子'!I55&lt;&gt;"",'女子'!I55,"")</f>
      </c>
      <c r="F202" s="98">
        <f>IF('女子'!J55&lt;&gt;"",'女子'!J55,"")</f>
      </c>
      <c r="G202" s="98">
        <f>IF('女子'!F55&lt;&gt;"",'女子'!F55,"")</f>
      </c>
      <c r="H202" s="98">
        <f t="shared" si="75"/>
      </c>
      <c r="I202" s="98">
        <f>IF('女子'!M55&lt;&gt;"",'女子'!M55,"")</f>
      </c>
      <c r="J202" s="98">
        <f t="shared" si="76"/>
      </c>
      <c r="K202" s="99">
        <f t="shared" si="86"/>
      </c>
      <c r="L202" s="114">
        <f t="shared" si="87"/>
      </c>
      <c r="M202" s="100"/>
      <c r="N202" s="98">
        <f t="shared" si="81"/>
      </c>
      <c r="O202" s="262">
        <f>IF('女子'!N55&lt;&gt;"",'女子'!N55,"")</f>
      </c>
      <c r="P202" s="101">
        <f t="shared" si="77"/>
      </c>
      <c r="Q202" s="101">
        <f t="shared" si="82"/>
      </c>
      <c r="R202" s="101">
        <f t="shared" si="83"/>
      </c>
      <c r="S202" s="101">
        <f t="shared" si="78"/>
      </c>
      <c r="T202" s="101">
        <f t="shared" si="88"/>
      </c>
      <c r="U202" s="91">
        <f t="shared" si="68"/>
      </c>
      <c r="V202" s="188">
        <f t="shared" si="79"/>
      </c>
      <c r="W202" s="194"/>
      <c r="Y202" s="432" t="s">
        <v>336</v>
      </c>
      <c r="Z202" s="98">
        <f>IF(S202="","",IF(COUNTIF($S$2:S202,S202)=1,"●",""))</f>
      </c>
      <c r="AA202" s="140">
        <f t="shared" si="80"/>
      </c>
    </row>
    <row r="203" spans="1:27" s="277" customFormat="1" ht="13.5">
      <c r="A203" s="277">
        <f t="shared" si="84"/>
        <v>264</v>
      </c>
      <c r="B203" s="277">
        <f t="shared" si="85"/>
        <v>208</v>
      </c>
      <c r="C203" s="278"/>
      <c r="D203" s="278"/>
      <c r="E203" s="279"/>
      <c r="F203" s="278"/>
      <c r="G203" s="278">
        <f>IF('女子'!F56&lt;&gt;"",'女子'!F56,"")</f>
      </c>
      <c r="H203" s="278"/>
      <c r="I203" s="278">
        <f>IF('女子'!M56&lt;&gt;"",'女子'!M56,"")</f>
      </c>
      <c r="J203" s="278"/>
      <c r="K203" s="277">
        <f t="shared" si="86"/>
      </c>
      <c r="L203" s="280">
        <f t="shared" si="87"/>
      </c>
      <c r="M203" s="278"/>
      <c r="N203" s="278">
        <f t="shared" si="81"/>
      </c>
      <c r="O203" s="295">
        <f>IF('女子'!N56&lt;&gt;"",'女子'!N56,"")</f>
      </c>
      <c r="P203" s="277">
        <f t="shared" si="77"/>
      </c>
      <c r="Q203" s="277">
        <f t="shared" si="82"/>
      </c>
      <c r="R203" s="277">
        <f t="shared" si="83"/>
      </c>
      <c r="S203" s="277">
        <f t="shared" si="78"/>
      </c>
      <c r="T203" s="277">
        <f t="shared" si="88"/>
      </c>
      <c r="U203" s="282">
        <f t="shared" si="68"/>
      </c>
      <c r="V203" s="283">
        <f t="shared" si="79"/>
      </c>
      <c r="W203" s="284"/>
      <c r="Y203" s="433"/>
      <c r="Z203" s="278">
        <f>IF(S203="","",IF(COUNTIF($S$2:S203,S203)=1,"●",""))</f>
      </c>
      <c r="AA203" s="285">
        <f t="shared" si="80"/>
      </c>
    </row>
    <row r="204" spans="1:27" s="102" customFormat="1" ht="13.5">
      <c r="A204" s="102">
        <f t="shared" si="84"/>
        <v>264</v>
      </c>
      <c r="B204" s="102">
        <f t="shared" si="85"/>
        <v>208</v>
      </c>
      <c r="C204" s="103">
        <f t="shared" si="74"/>
      </c>
      <c r="D204" s="103">
        <f>IF(F204="","",IF(SUM($D$162:D203)=0,(郡市番号*1000)+1,MAX($D$162:D203)+1))</f>
      </c>
      <c r="E204" s="257">
        <f>IF('女子'!I57&lt;&gt;"",'女子'!I57,"")</f>
      </c>
      <c r="F204" s="103">
        <f>IF('女子'!J57&lt;&gt;"",'女子'!J57,"")</f>
      </c>
      <c r="G204" s="103">
        <f>IF('女子'!F57&lt;&gt;"",'女子'!F57,"")</f>
      </c>
      <c r="H204" s="103">
        <f t="shared" si="75"/>
      </c>
      <c r="I204" s="103">
        <f>IF('女子'!M57&lt;&gt;"",'女子'!M57,"")</f>
      </c>
      <c r="J204" s="103">
        <f t="shared" si="76"/>
      </c>
      <c r="K204" s="104">
        <f t="shared" si="86"/>
      </c>
      <c r="L204" s="115">
        <f t="shared" si="87"/>
      </c>
      <c r="M204" s="105"/>
      <c r="N204" s="103">
        <f t="shared" si="81"/>
      </c>
      <c r="O204" s="263">
        <f>IF('女子'!N57&lt;&gt;"",'女子'!N57,"")</f>
      </c>
      <c r="P204" s="106">
        <f t="shared" si="77"/>
      </c>
      <c r="Q204" s="106">
        <f t="shared" si="82"/>
      </c>
      <c r="R204" s="106">
        <f t="shared" si="83"/>
      </c>
      <c r="S204" s="106">
        <f t="shared" si="78"/>
      </c>
      <c r="T204" s="106">
        <f t="shared" si="88"/>
      </c>
      <c r="U204" s="65">
        <f t="shared" si="68"/>
      </c>
      <c r="V204" s="188">
        <f t="shared" si="79"/>
      </c>
      <c r="W204" s="194"/>
      <c r="Y204" s="433"/>
      <c r="Z204" s="103">
        <f>IF(S204="","",IF(COUNTIF($S$2:S204,S204)=1,"●",""))</f>
      </c>
      <c r="AA204" s="141">
        <f t="shared" si="80"/>
      </c>
    </row>
    <row r="205" spans="1:27" s="277" customFormat="1" ht="13.5">
      <c r="A205" s="277">
        <f t="shared" si="84"/>
        <v>264</v>
      </c>
      <c r="B205" s="277">
        <f t="shared" si="85"/>
        <v>208</v>
      </c>
      <c r="C205" s="278"/>
      <c r="D205" s="278"/>
      <c r="E205" s="279"/>
      <c r="F205" s="278"/>
      <c r="G205" s="278">
        <f>IF('女子'!F58&lt;&gt;"",'女子'!F58,"")</f>
      </c>
      <c r="H205" s="278"/>
      <c r="I205" s="278">
        <f>IF('女子'!M58&lt;&gt;"",'女子'!M58,"")</f>
      </c>
      <c r="J205" s="278"/>
      <c r="K205" s="277">
        <f t="shared" si="86"/>
      </c>
      <c r="L205" s="280">
        <f t="shared" si="87"/>
      </c>
      <c r="M205" s="278"/>
      <c r="N205" s="278">
        <f t="shared" si="81"/>
      </c>
      <c r="O205" s="295">
        <f>IF('女子'!N58&lt;&gt;"",'女子'!N58,"")</f>
      </c>
      <c r="P205" s="277">
        <f t="shared" si="77"/>
      </c>
      <c r="Q205" s="277">
        <f t="shared" si="82"/>
      </c>
      <c r="R205" s="277">
        <f t="shared" si="83"/>
      </c>
      <c r="S205" s="277">
        <f t="shared" si="78"/>
      </c>
      <c r="T205" s="277">
        <f t="shared" si="88"/>
      </c>
      <c r="U205" s="282">
        <f t="shared" si="68"/>
      </c>
      <c r="V205" s="283">
        <f t="shared" si="79"/>
      </c>
      <c r="W205" s="284"/>
      <c r="Y205" s="433"/>
      <c r="Z205" s="278">
        <f>IF(S205="","",IF(COUNTIF($S$2:S205,S205)=1,"●",""))</f>
      </c>
      <c r="AA205" s="285">
        <f t="shared" si="80"/>
      </c>
    </row>
    <row r="206" spans="1:27" s="102" customFormat="1" ht="13.5">
      <c r="A206" s="102">
        <f t="shared" si="84"/>
        <v>264</v>
      </c>
      <c r="B206" s="102">
        <f t="shared" si="85"/>
        <v>208</v>
      </c>
      <c r="C206" s="103">
        <f t="shared" si="74"/>
      </c>
      <c r="D206" s="103">
        <f>IF(F206="","",IF(SUM($D$162:D205)=0,(郡市番号*1000)+1,MAX($D$162:D205)+1))</f>
      </c>
      <c r="E206" s="257">
        <f>IF('女子'!I59&lt;&gt;"",'女子'!I59,"")</f>
      </c>
      <c r="F206" s="103">
        <f>IF('女子'!J59&lt;&gt;"",'女子'!J59,"")</f>
      </c>
      <c r="G206" s="103">
        <f>IF('女子'!F59&lt;&gt;"",'女子'!F59,"")</f>
      </c>
      <c r="H206" s="103">
        <f t="shared" si="75"/>
      </c>
      <c r="I206" s="103">
        <f>IF('女子'!M59&lt;&gt;"",'女子'!M59,"")</f>
      </c>
      <c r="J206" s="103">
        <f t="shared" si="76"/>
      </c>
      <c r="K206" s="104">
        <f t="shared" si="86"/>
      </c>
      <c r="L206" s="115">
        <f t="shared" si="87"/>
      </c>
      <c r="M206" s="105"/>
      <c r="N206" s="103">
        <f t="shared" si="81"/>
      </c>
      <c r="O206" s="263">
        <f>IF('女子'!N59&lt;&gt;"",'女子'!N59,"")</f>
      </c>
      <c r="P206" s="106">
        <f t="shared" si="77"/>
      </c>
      <c r="Q206" s="106">
        <f t="shared" si="82"/>
      </c>
      <c r="R206" s="106">
        <f t="shared" si="83"/>
      </c>
      <c r="S206" s="106">
        <f t="shared" si="78"/>
      </c>
      <c r="T206" s="106">
        <f t="shared" si="88"/>
      </c>
      <c r="U206" s="65">
        <f t="shared" si="68"/>
      </c>
      <c r="V206" s="188">
        <f t="shared" si="79"/>
      </c>
      <c r="W206" s="194"/>
      <c r="Y206" s="433"/>
      <c r="Z206" s="103">
        <f>IF(S206="","",IF(COUNTIF($S$2:S206,S206)=1,"●",""))</f>
      </c>
      <c r="AA206" s="141">
        <f t="shared" si="80"/>
      </c>
    </row>
    <row r="207" spans="1:27" s="277" customFormat="1" ht="13.5">
      <c r="A207" s="277">
        <f t="shared" si="84"/>
        <v>264</v>
      </c>
      <c r="B207" s="277">
        <f t="shared" si="85"/>
        <v>208</v>
      </c>
      <c r="C207" s="278"/>
      <c r="D207" s="278"/>
      <c r="E207" s="279"/>
      <c r="F207" s="278"/>
      <c r="G207" s="278">
        <f>IF('女子'!F60&lt;&gt;"",'女子'!F60,"")</f>
      </c>
      <c r="H207" s="278"/>
      <c r="I207" s="278">
        <f>IF('女子'!M60&lt;&gt;"",'女子'!M60,"")</f>
      </c>
      <c r="J207" s="278"/>
      <c r="K207" s="277">
        <f t="shared" si="86"/>
      </c>
      <c r="L207" s="280">
        <f t="shared" si="87"/>
      </c>
      <c r="M207" s="278"/>
      <c r="N207" s="278">
        <f t="shared" si="81"/>
      </c>
      <c r="O207" s="295">
        <f>IF('女子'!N60&lt;&gt;"",'女子'!N60,"")</f>
      </c>
      <c r="P207" s="277">
        <f t="shared" si="77"/>
      </c>
      <c r="Q207" s="277">
        <f t="shared" si="82"/>
      </c>
      <c r="R207" s="277">
        <f t="shared" si="83"/>
      </c>
      <c r="S207" s="277">
        <f t="shared" si="78"/>
      </c>
      <c r="T207" s="277">
        <f t="shared" si="88"/>
      </c>
      <c r="U207" s="282">
        <f t="shared" si="68"/>
      </c>
      <c r="V207" s="283">
        <f t="shared" si="79"/>
      </c>
      <c r="W207" s="284"/>
      <c r="Y207" s="433"/>
      <c r="Z207" s="278">
        <f>IF(S207="","",IF(COUNTIF($S$2:S207,S207)=1,"●",""))</f>
      </c>
      <c r="AA207" s="285">
        <f t="shared" si="80"/>
      </c>
    </row>
    <row r="208" spans="1:27" s="102" customFormat="1" ht="13.5">
      <c r="A208" s="102">
        <f t="shared" si="84"/>
        <v>264</v>
      </c>
      <c r="B208" s="102">
        <f t="shared" si="85"/>
        <v>208</v>
      </c>
      <c r="C208" s="103">
        <f t="shared" si="74"/>
      </c>
      <c r="D208" s="103">
        <f>IF(F208="","",IF(SUM($D$162:D207)=0,(郡市番号*1000)+1,MAX($D$162:D207)+1))</f>
      </c>
      <c r="E208" s="257">
        <f>IF('女子'!I61&lt;&gt;"",'女子'!I61,"")</f>
      </c>
      <c r="F208" s="103">
        <f>IF('女子'!J61&lt;&gt;"",'女子'!J61,"")</f>
      </c>
      <c r="G208" s="103">
        <f>IF('女子'!F61&lt;&gt;"",'女子'!F61,"")</f>
      </c>
      <c r="H208" s="103">
        <f t="shared" si="75"/>
      </c>
      <c r="I208" s="103">
        <f>IF('女子'!M61&lt;&gt;"",'女子'!M61,"")</f>
      </c>
      <c r="J208" s="103">
        <f t="shared" si="76"/>
      </c>
      <c r="K208" s="104">
        <f t="shared" si="86"/>
      </c>
      <c r="L208" s="115">
        <f t="shared" si="87"/>
      </c>
      <c r="M208" s="105"/>
      <c r="N208" s="103">
        <f t="shared" si="81"/>
      </c>
      <c r="O208" s="263">
        <f>IF('女子'!N61&lt;&gt;"",'女子'!N61,"")</f>
      </c>
      <c r="P208" s="106">
        <f t="shared" si="77"/>
      </c>
      <c r="Q208" s="106">
        <f t="shared" si="82"/>
      </c>
      <c r="R208" s="106">
        <f t="shared" si="83"/>
      </c>
      <c r="S208" s="106">
        <f t="shared" si="78"/>
      </c>
      <c r="T208" s="106">
        <f t="shared" si="88"/>
      </c>
      <c r="U208" s="65">
        <f t="shared" si="68"/>
      </c>
      <c r="V208" s="188">
        <f t="shared" si="79"/>
      </c>
      <c r="W208" s="194"/>
      <c r="Y208" s="433"/>
      <c r="Z208" s="103">
        <f>IF(S208="","",IF(COUNTIF($S$2:S208,S208)=1,"●",""))</f>
      </c>
      <c r="AA208" s="141">
        <f t="shared" si="80"/>
      </c>
    </row>
    <row r="209" spans="1:27" s="286" customFormat="1" ht="13.5">
      <c r="A209" s="286">
        <f t="shared" si="84"/>
        <v>264</v>
      </c>
      <c r="B209" s="286">
        <f t="shared" si="85"/>
        <v>208</v>
      </c>
      <c r="C209" s="287"/>
      <c r="D209" s="287"/>
      <c r="E209" s="288"/>
      <c r="F209" s="287"/>
      <c r="G209" s="287">
        <f>IF('女子'!F62&lt;&gt;"",'女子'!F62,"")</f>
      </c>
      <c r="H209" s="287"/>
      <c r="I209" s="287">
        <f>IF('女子'!M62&lt;&gt;"",'女子'!M62,"")</f>
      </c>
      <c r="J209" s="287"/>
      <c r="K209" s="286">
        <f t="shared" si="86"/>
      </c>
      <c r="L209" s="289">
        <f t="shared" si="87"/>
      </c>
      <c r="M209" s="287"/>
      <c r="N209" s="287">
        <f t="shared" si="81"/>
      </c>
      <c r="O209" s="296">
        <f>IF('女子'!N62&lt;&gt;"",'女子'!N62,"")</f>
      </c>
      <c r="P209" s="286">
        <f t="shared" si="77"/>
      </c>
      <c r="Q209" s="286">
        <f t="shared" si="82"/>
      </c>
      <c r="R209" s="286">
        <f t="shared" si="83"/>
      </c>
      <c r="S209" s="286">
        <f t="shared" si="78"/>
      </c>
      <c r="T209" s="286">
        <f t="shared" si="88"/>
      </c>
      <c r="U209" s="291">
        <f t="shared" si="68"/>
      </c>
      <c r="V209" s="292">
        <f t="shared" si="79"/>
      </c>
      <c r="W209" s="293"/>
      <c r="Y209" s="434"/>
      <c r="Z209" s="287">
        <f>IF(S209="","",IF(COUNTIF($S$2:S209,S209)=1,"●",""))</f>
      </c>
      <c r="AA209" s="294">
        <f t="shared" si="80"/>
      </c>
    </row>
    <row r="210" spans="1:27" s="97" customFormat="1" ht="13.5">
      <c r="A210" s="97">
        <f t="shared" si="84"/>
        <v>264</v>
      </c>
      <c r="B210" s="97">
        <f t="shared" si="85"/>
        <v>208</v>
      </c>
      <c r="C210" s="98">
        <f t="shared" si="74"/>
      </c>
      <c r="D210" s="98">
        <f>IF(F210="","",IF(SUM($D$162:D209)=0,(郡市番号*1000)+1,MAX($D$162:D209)+1))</f>
      </c>
      <c r="E210" s="256">
        <f>IF('女子'!I63&lt;&gt;"",'女子'!I63,"")</f>
      </c>
      <c r="F210" s="98">
        <f>IF('女子'!J63&lt;&gt;"",'女子'!J63,"")</f>
      </c>
      <c r="G210" s="98">
        <f>IF('女子'!F63&lt;&gt;"",'女子'!F63,"")</f>
      </c>
      <c r="H210" s="98">
        <f t="shared" si="75"/>
      </c>
      <c r="I210" s="98">
        <f>IF('女子'!M63&lt;&gt;"",'女子'!M63,"")</f>
      </c>
      <c r="J210" s="98">
        <f t="shared" si="76"/>
      </c>
      <c r="K210" s="99">
        <f t="shared" si="86"/>
      </c>
      <c r="L210" s="114">
        <f t="shared" si="87"/>
      </c>
      <c r="M210" s="100"/>
      <c r="N210" s="98">
        <f t="shared" si="81"/>
      </c>
      <c r="O210" s="262">
        <f>IF('女子'!N63&lt;&gt;"",'女子'!N63,"")</f>
      </c>
      <c r="P210" s="101">
        <f t="shared" si="77"/>
      </c>
      <c r="Q210" s="101">
        <f t="shared" si="82"/>
      </c>
      <c r="R210" s="101">
        <f t="shared" si="83"/>
      </c>
      <c r="S210" s="101">
        <f t="shared" si="78"/>
      </c>
      <c r="T210" s="101">
        <f t="shared" si="88"/>
      </c>
      <c r="U210" s="91">
        <f t="shared" si="68"/>
      </c>
      <c r="V210" s="188">
        <f t="shared" si="79"/>
      </c>
      <c r="W210" s="194"/>
      <c r="Y210" s="432" t="s">
        <v>57</v>
      </c>
      <c r="Z210" s="98">
        <f>IF(S210="","",IF(COUNTIF($S$2:S210,S210)=1,"●",""))</f>
      </c>
      <c r="AA210" s="140">
        <f t="shared" si="80"/>
      </c>
    </row>
    <row r="211" spans="1:27" s="277" customFormat="1" ht="13.5">
      <c r="A211" s="277">
        <f t="shared" si="84"/>
        <v>264</v>
      </c>
      <c r="B211" s="277">
        <f t="shared" si="85"/>
        <v>208</v>
      </c>
      <c r="C211" s="278"/>
      <c r="D211" s="278"/>
      <c r="E211" s="279"/>
      <c r="F211" s="278"/>
      <c r="G211" s="278">
        <f>IF('女子'!F64&lt;&gt;"",'女子'!F64,"")</f>
      </c>
      <c r="H211" s="278"/>
      <c r="I211" s="278">
        <f>IF('女子'!M64&lt;&gt;"",'女子'!M64,"")</f>
      </c>
      <c r="J211" s="278"/>
      <c r="K211" s="277">
        <f t="shared" si="86"/>
      </c>
      <c r="L211" s="280">
        <f t="shared" si="87"/>
      </c>
      <c r="M211" s="278"/>
      <c r="N211" s="278">
        <f t="shared" si="81"/>
      </c>
      <c r="O211" s="295">
        <f>IF('女子'!N64&lt;&gt;"",'女子'!N64,"")</f>
      </c>
      <c r="P211" s="277">
        <f t="shared" si="77"/>
      </c>
      <c r="Q211" s="277">
        <f t="shared" si="82"/>
      </c>
      <c r="R211" s="277">
        <f t="shared" si="83"/>
      </c>
      <c r="S211" s="277">
        <f t="shared" si="78"/>
      </c>
      <c r="T211" s="277">
        <f t="shared" si="88"/>
      </c>
      <c r="U211" s="282">
        <f t="shared" si="68"/>
      </c>
      <c r="V211" s="283">
        <f t="shared" si="79"/>
      </c>
      <c r="W211" s="284"/>
      <c r="Y211" s="433"/>
      <c r="Z211" s="278">
        <f>IF(S211="","",IF(COUNTIF($S$2:S211,S211)=1,"●",""))</f>
      </c>
      <c r="AA211" s="285">
        <f t="shared" si="80"/>
      </c>
    </row>
    <row r="212" spans="1:27" s="102" customFormat="1" ht="13.5">
      <c r="A212" s="102">
        <f t="shared" si="84"/>
        <v>264</v>
      </c>
      <c r="B212" s="102">
        <f t="shared" si="85"/>
        <v>208</v>
      </c>
      <c r="C212" s="103">
        <f t="shared" si="74"/>
      </c>
      <c r="D212" s="103">
        <f>IF(F212="","",IF(SUM($D$162:D211)=0,(郡市番号*1000)+1,MAX($D$162:D211)+1))</f>
      </c>
      <c r="E212" s="257">
        <f>IF('女子'!I65&lt;&gt;"",'女子'!I65,"")</f>
      </c>
      <c r="F212" s="103">
        <f>IF('女子'!J65&lt;&gt;"",'女子'!J65,"")</f>
      </c>
      <c r="G212" s="103">
        <f>IF('女子'!F65&lt;&gt;"",'女子'!F65,"")</f>
      </c>
      <c r="H212" s="103">
        <f t="shared" si="75"/>
      </c>
      <c r="I212" s="103">
        <f>IF('女子'!M65&lt;&gt;"",'女子'!M65,"")</f>
      </c>
      <c r="J212" s="103">
        <f t="shared" si="76"/>
      </c>
      <c r="K212" s="104">
        <f t="shared" si="86"/>
      </c>
      <c r="L212" s="115">
        <f t="shared" si="87"/>
      </c>
      <c r="M212" s="105"/>
      <c r="N212" s="103">
        <f t="shared" si="81"/>
      </c>
      <c r="O212" s="263">
        <f>IF('女子'!N65&lt;&gt;"",'女子'!N65,"")</f>
      </c>
      <c r="P212" s="106">
        <f t="shared" si="77"/>
      </c>
      <c r="Q212" s="106">
        <f t="shared" si="82"/>
      </c>
      <c r="R212" s="106">
        <f t="shared" si="83"/>
      </c>
      <c r="S212" s="106">
        <f t="shared" si="78"/>
      </c>
      <c r="T212" s="106">
        <f t="shared" si="88"/>
      </c>
      <c r="U212" s="65">
        <f t="shared" si="68"/>
      </c>
      <c r="V212" s="188">
        <f t="shared" si="79"/>
      </c>
      <c r="W212" s="194"/>
      <c r="Y212" s="433"/>
      <c r="Z212" s="103">
        <f>IF(S212="","",IF(COUNTIF($S$2:S212,S212)=1,"●",""))</f>
      </c>
      <c r="AA212" s="141">
        <f t="shared" si="80"/>
      </c>
    </row>
    <row r="213" spans="1:27" s="277" customFormat="1" ht="13.5">
      <c r="A213" s="277">
        <f t="shared" si="84"/>
        <v>264</v>
      </c>
      <c r="B213" s="277">
        <f t="shared" si="85"/>
        <v>208</v>
      </c>
      <c r="C213" s="278"/>
      <c r="D213" s="278"/>
      <c r="E213" s="279"/>
      <c r="F213" s="278"/>
      <c r="G213" s="278">
        <f>IF('女子'!F66&lt;&gt;"",'女子'!F66,"")</f>
      </c>
      <c r="H213" s="278"/>
      <c r="I213" s="278">
        <f>IF('女子'!M66&lt;&gt;"",'女子'!M66,"")</f>
      </c>
      <c r="J213" s="278"/>
      <c r="K213" s="277">
        <f t="shared" si="86"/>
      </c>
      <c r="L213" s="280">
        <f t="shared" si="87"/>
      </c>
      <c r="M213" s="278"/>
      <c r="N213" s="278">
        <f t="shared" si="81"/>
      </c>
      <c r="O213" s="295">
        <f>IF('女子'!N66&lt;&gt;"",'女子'!N66,"")</f>
      </c>
      <c r="P213" s="277">
        <f t="shared" si="77"/>
      </c>
      <c r="Q213" s="277">
        <f t="shared" si="82"/>
      </c>
      <c r="R213" s="277">
        <f t="shared" si="83"/>
      </c>
      <c r="S213" s="277">
        <f t="shared" si="78"/>
      </c>
      <c r="T213" s="277">
        <f t="shared" si="88"/>
      </c>
      <c r="U213" s="282">
        <f t="shared" si="68"/>
      </c>
      <c r="V213" s="283">
        <f t="shared" si="79"/>
      </c>
      <c r="W213" s="284"/>
      <c r="Y213" s="433"/>
      <c r="Z213" s="278">
        <f>IF(S213="","",IF(COUNTIF($S$2:S213,S213)=1,"●",""))</f>
      </c>
      <c r="AA213" s="285">
        <f t="shared" si="80"/>
      </c>
    </row>
    <row r="214" spans="1:27" s="102" customFormat="1" ht="13.5">
      <c r="A214" s="102">
        <f t="shared" si="84"/>
        <v>264</v>
      </c>
      <c r="B214" s="102">
        <f t="shared" si="85"/>
        <v>208</v>
      </c>
      <c r="C214" s="103">
        <f t="shared" si="74"/>
      </c>
      <c r="D214" s="103">
        <f>IF(F214="","",IF(SUM($D$162:D213)=0,(郡市番号*1000)+1,MAX($D$162:D213)+1))</f>
      </c>
      <c r="E214" s="257">
        <f>IF('女子'!I67&lt;&gt;"",'女子'!I67,"")</f>
      </c>
      <c r="F214" s="103">
        <f>IF('女子'!J67&lt;&gt;"",'女子'!J67,"")</f>
      </c>
      <c r="G214" s="103">
        <f>IF('女子'!F67&lt;&gt;"",'女子'!F67,"")</f>
      </c>
      <c r="H214" s="103">
        <f t="shared" si="75"/>
      </c>
      <c r="I214" s="103">
        <f>IF('女子'!M67&lt;&gt;"",'女子'!M67,"")</f>
      </c>
      <c r="J214" s="103">
        <f t="shared" si="76"/>
      </c>
      <c r="K214" s="104">
        <f t="shared" si="86"/>
      </c>
      <c r="L214" s="115">
        <f t="shared" si="87"/>
      </c>
      <c r="M214" s="105"/>
      <c r="N214" s="103">
        <f t="shared" si="81"/>
      </c>
      <c r="O214" s="263">
        <f>IF('女子'!N67&lt;&gt;"",'女子'!N67,"")</f>
      </c>
      <c r="P214" s="106">
        <f t="shared" si="77"/>
      </c>
      <c r="Q214" s="106">
        <f t="shared" si="82"/>
      </c>
      <c r="R214" s="106">
        <f t="shared" si="83"/>
      </c>
      <c r="S214" s="106">
        <f t="shared" si="78"/>
      </c>
      <c r="T214" s="106">
        <f t="shared" si="88"/>
      </c>
      <c r="U214" s="65">
        <f t="shared" si="68"/>
      </c>
      <c r="V214" s="188">
        <f t="shared" si="79"/>
      </c>
      <c r="W214" s="194"/>
      <c r="Y214" s="433"/>
      <c r="Z214" s="103">
        <f>IF(S214="","",IF(COUNTIF($S$2:S214,S214)=1,"●",""))</f>
      </c>
      <c r="AA214" s="141">
        <f t="shared" si="80"/>
      </c>
    </row>
    <row r="215" spans="1:27" s="277" customFormat="1" ht="13.5">
      <c r="A215" s="277">
        <f t="shared" si="84"/>
        <v>264</v>
      </c>
      <c r="B215" s="277">
        <f t="shared" si="85"/>
        <v>208</v>
      </c>
      <c r="C215" s="278"/>
      <c r="D215" s="278"/>
      <c r="E215" s="279"/>
      <c r="F215" s="278"/>
      <c r="G215" s="278">
        <f>IF('女子'!F68&lt;&gt;"",'女子'!F68,"")</f>
      </c>
      <c r="H215" s="278"/>
      <c r="I215" s="278">
        <f>IF('女子'!M68&lt;&gt;"",'女子'!M68,"")</f>
      </c>
      <c r="J215" s="278"/>
      <c r="K215" s="277">
        <f t="shared" si="86"/>
      </c>
      <c r="L215" s="280">
        <f t="shared" si="87"/>
      </c>
      <c r="M215" s="278"/>
      <c r="N215" s="278">
        <f t="shared" si="81"/>
      </c>
      <c r="O215" s="295">
        <f>IF('女子'!N68&lt;&gt;"",'女子'!N68,"")</f>
      </c>
      <c r="P215" s="277">
        <f t="shared" si="77"/>
      </c>
      <c r="Q215" s="277">
        <f t="shared" si="82"/>
      </c>
      <c r="R215" s="277">
        <f t="shared" si="83"/>
      </c>
      <c r="S215" s="277">
        <f t="shared" si="78"/>
      </c>
      <c r="T215" s="277">
        <f t="shared" si="88"/>
      </c>
      <c r="U215" s="282">
        <f t="shared" si="68"/>
      </c>
      <c r="V215" s="283">
        <f t="shared" si="79"/>
      </c>
      <c r="W215" s="284"/>
      <c r="Y215" s="433"/>
      <c r="Z215" s="278">
        <f>IF(S215="","",IF(COUNTIF($S$2:S215,S215)=1,"●",""))</f>
      </c>
      <c r="AA215" s="285">
        <f t="shared" si="80"/>
      </c>
    </row>
    <row r="216" spans="1:27" s="102" customFormat="1" ht="13.5">
      <c r="A216" s="102">
        <f t="shared" si="84"/>
        <v>264</v>
      </c>
      <c r="B216" s="102">
        <f t="shared" si="85"/>
        <v>208</v>
      </c>
      <c r="C216" s="103">
        <f t="shared" si="74"/>
      </c>
      <c r="D216" s="103">
        <f>IF(F216="","",IF(SUM($D$162:D215)=0,(郡市番号*1000)+1,MAX($D$162:D215)+1))</f>
      </c>
      <c r="E216" s="257">
        <f>IF('女子'!I69&lt;&gt;"",'女子'!I69,"")</f>
      </c>
      <c r="F216" s="103">
        <f>IF('女子'!J69&lt;&gt;"",'女子'!J69,"")</f>
      </c>
      <c r="G216" s="103">
        <f>IF('女子'!F69&lt;&gt;"",'女子'!F69,"")</f>
      </c>
      <c r="H216" s="103">
        <f t="shared" si="75"/>
      </c>
      <c r="I216" s="103">
        <f>IF('女子'!M69&lt;&gt;"",'女子'!M69,"")</f>
      </c>
      <c r="J216" s="103">
        <f t="shared" si="76"/>
      </c>
      <c r="K216" s="104">
        <f t="shared" si="86"/>
      </c>
      <c r="L216" s="115">
        <f t="shared" si="87"/>
      </c>
      <c r="M216" s="105"/>
      <c r="N216" s="103">
        <f t="shared" si="81"/>
      </c>
      <c r="O216" s="263">
        <f>IF('女子'!N69&lt;&gt;"",'女子'!N69,"")</f>
      </c>
      <c r="P216" s="106">
        <f t="shared" si="77"/>
      </c>
      <c r="Q216" s="106">
        <f t="shared" si="82"/>
      </c>
      <c r="R216" s="106">
        <f t="shared" si="83"/>
      </c>
      <c r="S216" s="106">
        <f t="shared" si="78"/>
      </c>
      <c r="T216" s="106">
        <f t="shared" si="88"/>
      </c>
      <c r="U216" s="65">
        <f t="shared" si="68"/>
      </c>
      <c r="V216" s="188">
        <f t="shared" si="79"/>
      </c>
      <c r="W216" s="194"/>
      <c r="Y216" s="433"/>
      <c r="Z216" s="103">
        <f>IF(S216="","",IF(COUNTIF($S$2:S216,S216)=1,"●",""))</f>
      </c>
      <c r="AA216" s="141">
        <f t="shared" si="80"/>
      </c>
    </row>
    <row r="217" spans="1:27" s="286" customFormat="1" ht="13.5">
      <c r="A217" s="286">
        <f t="shared" si="84"/>
        <v>264</v>
      </c>
      <c r="B217" s="286">
        <f t="shared" si="85"/>
        <v>208</v>
      </c>
      <c r="C217" s="287"/>
      <c r="D217" s="287"/>
      <c r="E217" s="288"/>
      <c r="F217" s="287"/>
      <c r="G217" s="287">
        <f>IF('女子'!F70&lt;&gt;"",'女子'!F70,"")</f>
      </c>
      <c r="H217" s="287"/>
      <c r="I217" s="287">
        <f>IF('女子'!M70&lt;&gt;"",'女子'!M70,"")</f>
      </c>
      <c r="J217" s="287"/>
      <c r="K217" s="286">
        <f t="shared" si="86"/>
      </c>
      <c r="L217" s="289">
        <f t="shared" si="87"/>
      </c>
      <c r="M217" s="287"/>
      <c r="N217" s="287">
        <f t="shared" si="81"/>
      </c>
      <c r="O217" s="296">
        <f>IF('女子'!N70&lt;&gt;"",'女子'!N70,"")</f>
      </c>
      <c r="P217" s="286">
        <f t="shared" si="77"/>
      </c>
      <c r="Q217" s="286">
        <f t="shared" si="82"/>
      </c>
      <c r="R217" s="286">
        <f t="shared" si="83"/>
      </c>
      <c r="S217" s="286">
        <f t="shared" si="78"/>
      </c>
      <c r="T217" s="286">
        <f t="shared" si="88"/>
      </c>
      <c r="U217" s="291">
        <f t="shared" si="68"/>
      </c>
      <c r="V217" s="292">
        <f t="shared" si="79"/>
      </c>
      <c r="W217" s="293"/>
      <c r="Y217" s="434"/>
      <c r="Z217" s="287">
        <f>IF(S217="","",IF(COUNTIF($S$2:S217,S217)=1,"●",""))</f>
      </c>
      <c r="AA217" s="294">
        <f t="shared" si="80"/>
      </c>
    </row>
    <row r="218" spans="1:27" s="97" customFormat="1" ht="13.5">
      <c r="A218" s="97">
        <f t="shared" si="84"/>
        <v>264</v>
      </c>
      <c r="B218" s="97">
        <f t="shared" si="85"/>
        <v>208</v>
      </c>
      <c r="C218" s="98">
        <f t="shared" si="74"/>
      </c>
      <c r="D218" s="98">
        <f>IF(F218="","",IF(SUM($D$162:D217)=0,(郡市番号*1000)+1,MAX($D$162:D217)+1))</f>
      </c>
      <c r="E218" s="256">
        <f>IF('女子'!I71&lt;&gt;"",'女子'!I71,"")</f>
      </c>
      <c r="F218" s="98">
        <f>IF('女子'!J71&lt;&gt;"",'女子'!J71,"")</f>
      </c>
      <c r="G218" s="98">
        <f>IF('女子'!F71&lt;&gt;"",'女子'!F71,"")</f>
      </c>
      <c r="H218" s="98">
        <f t="shared" si="75"/>
      </c>
      <c r="I218" s="98">
        <f>IF('女子'!M71&lt;&gt;"",'女子'!M71,"")</f>
      </c>
      <c r="J218" s="98">
        <f t="shared" si="76"/>
      </c>
      <c r="K218" s="99">
        <f t="shared" si="86"/>
      </c>
      <c r="L218" s="114">
        <f t="shared" si="87"/>
      </c>
      <c r="M218" s="100"/>
      <c r="N218" s="98">
        <f t="shared" si="81"/>
      </c>
      <c r="O218" s="262">
        <f>IF('女子'!N71&lt;&gt;"",'女子'!N71,"")</f>
      </c>
      <c r="P218" s="101">
        <f t="shared" si="77"/>
      </c>
      <c r="Q218" s="101">
        <f t="shared" si="82"/>
      </c>
      <c r="R218" s="101">
        <f t="shared" si="83"/>
      </c>
      <c r="S218" s="101">
        <f t="shared" si="78"/>
      </c>
      <c r="T218" s="101">
        <f t="shared" si="88"/>
      </c>
      <c r="U218" s="91">
        <f aca="true" t="shared" si="89" ref="U218:U265">IF(OR(T218="",T218&lt;3),"","確認")</f>
      </c>
      <c r="V218" s="188">
        <f t="shared" si="79"/>
      </c>
      <c r="W218" s="194"/>
      <c r="Y218" s="432" t="s">
        <v>58</v>
      </c>
      <c r="Z218" s="98">
        <f>IF(S218="","",IF(COUNTIF($S$2:S218,S218)=1,"●",""))</f>
      </c>
      <c r="AA218" s="140">
        <f t="shared" si="80"/>
      </c>
    </row>
    <row r="219" spans="1:27" s="277" customFormat="1" ht="13.5">
      <c r="A219" s="277">
        <f t="shared" si="84"/>
        <v>264</v>
      </c>
      <c r="B219" s="277">
        <f t="shared" si="85"/>
        <v>208</v>
      </c>
      <c r="C219" s="278"/>
      <c r="D219" s="278"/>
      <c r="E219" s="279"/>
      <c r="F219" s="278"/>
      <c r="G219" s="278">
        <f>IF('女子'!F72&lt;&gt;"",'女子'!F72,"")</f>
      </c>
      <c r="H219" s="278"/>
      <c r="I219" s="278">
        <f>IF('女子'!M72&lt;&gt;"",'女子'!M72,"")</f>
      </c>
      <c r="J219" s="278"/>
      <c r="K219" s="277">
        <f t="shared" si="86"/>
      </c>
      <c r="L219" s="280">
        <f t="shared" si="87"/>
      </c>
      <c r="M219" s="278"/>
      <c r="N219" s="278">
        <f t="shared" si="81"/>
      </c>
      <c r="O219" s="295">
        <f>IF('女子'!N72&lt;&gt;"",'女子'!N72,"")</f>
      </c>
      <c r="P219" s="277">
        <f t="shared" si="77"/>
      </c>
      <c r="Q219" s="277">
        <f t="shared" si="82"/>
      </c>
      <c r="R219" s="277">
        <f t="shared" si="83"/>
      </c>
      <c r="S219" s="277">
        <f t="shared" si="78"/>
      </c>
      <c r="T219" s="277">
        <f t="shared" si="88"/>
      </c>
      <c r="U219" s="282">
        <f t="shared" si="89"/>
      </c>
      <c r="V219" s="283">
        <f t="shared" si="79"/>
      </c>
      <c r="W219" s="284"/>
      <c r="Y219" s="433"/>
      <c r="Z219" s="278">
        <f>IF(S219="","",IF(COUNTIF($S$2:S219,S219)=1,"●",""))</f>
      </c>
      <c r="AA219" s="285">
        <f t="shared" si="80"/>
      </c>
    </row>
    <row r="220" spans="1:27" s="102" customFormat="1" ht="13.5">
      <c r="A220" s="102">
        <f t="shared" si="84"/>
        <v>264</v>
      </c>
      <c r="B220" s="102">
        <f t="shared" si="85"/>
        <v>208</v>
      </c>
      <c r="C220" s="103">
        <f t="shared" si="74"/>
      </c>
      <c r="D220" s="103">
        <f>IF(F220="","",IF(SUM($D$162:D219)=0,(郡市番号*1000)+1,MAX($D$162:D219)+1))</f>
      </c>
      <c r="E220" s="257">
        <f>IF('女子'!I73&lt;&gt;"",'女子'!I73,"")</f>
      </c>
      <c r="F220" s="103">
        <f>IF('女子'!J73&lt;&gt;"",'女子'!J73,"")</f>
      </c>
      <c r="G220" s="103">
        <f>IF('女子'!F73&lt;&gt;"",'女子'!F73,"")</f>
      </c>
      <c r="H220" s="103">
        <f t="shared" si="75"/>
      </c>
      <c r="I220" s="103">
        <f>IF('女子'!M73&lt;&gt;"",'女子'!M73,"")</f>
      </c>
      <c r="J220" s="103">
        <f t="shared" si="76"/>
      </c>
      <c r="K220" s="104">
        <f t="shared" si="86"/>
      </c>
      <c r="L220" s="115">
        <f t="shared" si="87"/>
      </c>
      <c r="M220" s="105"/>
      <c r="N220" s="103">
        <f t="shared" si="81"/>
      </c>
      <c r="O220" s="263">
        <f>IF('女子'!N73&lt;&gt;"",'女子'!N73,"")</f>
      </c>
      <c r="P220" s="106">
        <f t="shared" si="77"/>
      </c>
      <c r="Q220" s="106">
        <f t="shared" si="82"/>
      </c>
      <c r="R220" s="106">
        <f t="shared" si="83"/>
      </c>
      <c r="S220" s="106">
        <f t="shared" si="78"/>
      </c>
      <c r="T220" s="106">
        <f t="shared" si="88"/>
      </c>
      <c r="U220" s="65">
        <f t="shared" si="89"/>
      </c>
      <c r="V220" s="188">
        <f t="shared" si="79"/>
      </c>
      <c r="W220" s="194"/>
      <c r="Y220" s="433"/>
      <c r="Z220" s="103">
        <f>IF(S220="","",IF(COUNTIF($S$2:S220,S220)=1,"●",""))</f>
      </c>
      <c r="AA220" s="141">
        <f t="shared" si="80"/>
      </c>
    </row>
    <row r="221" spans="1:27" s="277" customFormat="1" ht="13.5">
      <c r="A221" s="277">
        <f t="shared" si="84"/>
        <v>264</v>
      </c>
      <c r="B221" s="277">
        <f t="shared" si="85"/>
        <v>208</v>
      </c>
      <c r="C221" s="278"/>
      <c r="D221" s="278"/>
      <c r="E221" s="279"/>
      <c r="F221" s="278"/>
      <c r="G221" s="278">
        <f>IF('女子'!F74&lt;&gt;"",'女子'!F74,"")</f>
      </c>
      <c r="H221" s="278"/>
      <c r="I221" s="278">
        <f>IF('女子'!M74&lt;&gt;"",'女子'!M74,"")</f>
      </c>
      <c r="J221" s="278"/>
      <c r="K221" s="277">
        <f t="shared" si="86"/>
      </c>
      <c r="L221" s="280">
        <f t="shared" si="87"/>
      </c>
      <c r="M221" s="278"/>
      <c r="N221" s="278">
        <f t="shared" si="81"/>
      </c>
      <c r="O221" s="295">
        <f>IF('女子'!N74&lt;&gt;"",'女子'!N74,"")</f>
      </c>
      <c r="P221" s="277">
        <f t="shared" si="77"/>
      </c>
      <c r="Q221" s="277">
        <f t="shared" si="82"/>
      </c>
      <c r="R221" s="277">
        <f t="shared" si="83"/>
      </c>
      <c r="S221" s="277">
        <f t="shared" si="78"/>
      </c>
      <c r="T221" s="277">
        <f t="shared" si="88"/>
      </c>
      <c r="U221" s="282">
        <f t="shared" si="89"/>
      </c>
      <c r="V221" s="283">
        <f t="shared" si="79"/>
      </c>
      <c r="W221" s="284"/>
      <c r="Y221" s="433"/>
      <c r="Z221" s="278">
        <f>IF(S221="","",IF(COUNTIF($S$2:S221,S221)=1,"●",""))</f>
      </c>
      <c r="AA221" s="285">
        <f t="shared" si="80"/>
      </c>
    </row>
    <row r="222" spans="1:27" s="102" customFormat="1" ht="13.5">
      <c r="A222" s="102">
        <f t="shared" si="84"/>
        <v>264</v>
      </c>
      <c r="B222" s="102">
        <f t="shared" si="85"/>
        <v>208</v>
      </c>
      <c r="C222" s="103">
        <f t="shared" si="74"/>
      </c>
      <c r="D222" s="103">
        <f>IF(F222="","",IF(SUM($D$162:D221)=0,(郡市番号*1000)+1,MAX($D$162:D221)+1))</f>
      </c>
      <c r="E222" s="257">
        <f>IF('女子'!I75&lt;&gt;"",'女子'!I75,"")</f>
      </c>
      <c r="F222" s="103">
        <f>IF('女子'!J75&lt;&gt;"",'女子'!J75,"")</f>
      </c>
      <c r="G222" s="103">
        <f>IF('女子'!F75&lt;&gt;"",'女子'!F75,"")</f>
      </c>
      <c r="H222" s="103">
        <f t="shared" si="75"/>
      </c>
      <c r="I222" s="103">
        <f>IF('女子'!M75&lt;&gt;"",'女子'!M75,"")</f>
      </c>
      <c r="J222" s="103">
        <f t="shared" si="76"/>
      </c>
      <c r="K222" s="104">
        <f t="shared" si="86"/>
      </c>
      <c r="L222" s="115">
        <f t="shared" si="87"/>
      </c>
      <c r="M222" s="105"/>
      <c r="N222" s="103">
        <f t="shared" si="81"/>
      </c>
      <c r="O222" s="263">
        <f>IF('女子'!N75&lt;&gt;"",'女子'!N75,"")</f>
      </c>
      <c r="P222" s="106">
        <f t="shared" si="77"/>
      </c>
      <c r="Q222" s="106">
        <f t="shared" si="82"/>
      </c>
      <c r="R222" s="106">
        <f t="shared" si="83"/>
      </c>
      <c r="S222" s="106">
        <f t="shared" si="78"/>
      </c>
      <c r="T222" s="106">
        <f t="shared" si="88"/>
      </c>
      <c r="U222" s="65">
        <f t="shared" si="89"/>
      </c>
      <c r="V222" s="188">
        <f t="shared" si="79"/>
      </c>
      <c r="W222" s="194"/>
      <c r="Y222" s="433"/>
      <c r="Z222" s="103">
        <f>IF(S222="","",IF(COUNTIF($S$2:S222,S222)=1,"●",""))</f>
      </c>
      <c r="AA222" s="141">
        <f t="shared" si="80"/>
      </c>
    </row>
    <row r="223" spans="1:27" s="277" customFormat="1" ht="13.5">
      <c r="A223" s="277">
        <f t="shared" si="84"/>
        <v>264</v>
      </c>
      <c r="B223" s="277">
        <f t="shared" si="85"/>
        <v>208</v>
      </c>
      <c r="C223" s="278"/>
      <c r="D223" s="278"/>
      <c r="E223" s="279"/>
      <c r="F223" s="278"/>
      <c r="G223" s="278">
        <f>IF('女子'!F76&lt;&gt;"",'女子'!F76,"")</f>
      </c>
      <c r="H223" s="278"/>
      <c r="I223" s="278">
        <f>IF('女子'!M76&lt;&gt;"",'女子'!M76,"")</f>
      </c>
      <c r="J223" s="278"/>
      <c r="K223" s="277">
        <f t="shared" si="86"/>
      </c>
      <c r="L223" s="280">
        <f t="shared" si="87"/>
      </c>
      <c r="M223" s="278"/>
      <c r="N223" s="278">
        <f t="shared" si="81"/>
      </c>
      <c r="O223" s="295">
        <f>IF('女子'!N76&lt;&gt;"",'女子'!N76,"")</f>
      </c>
      <c r="P223" s="277">
        <f t="shared" si="77"/>
      </c>
      <c r="Q223" s="277">
        <f t="shared" si="82"/>
      </c>
      <c r="R223" s="277">
        <f t="shared" si="83"/>
      </c>
      <c r="S223" s="277">
        <f t="shared" si="78"/>
      </c>
      <c r="T223" s="277">
        <f t="shared" si="88"/>
      </c>
      <c r="U223" s="282">
        <f t="shared" si="89"/>
      </c>
      <c r="V223" s="283">
        <f t="shared" si="79"/>
      </c>
      <c r="W223" s="284"/>
      <c r="Y223" s="433"/>
      <c r="Z223" s="278">
        <f>IF(S223="","",IF(COUNTIF($S$2:S223,S223)=1,"●",""))</f>
      </c>
      <c r="AA223" s="285">
        <f t="shared" si="80"/>
      </c>
    </row>
    <row r="224" spans="1:27" s="102" customFormat="1" ht="13.5">
      <c r="A224" s="102">
        <f t="shared" si="84"/>
        <v>264</v>
      </c>
      <c r="B224" s="102">
        <f t="shared" si="85"/>
        <v>208</v>
      </c>
      <c r="C224" s="103">
        <f t="shared" si="74"/>
      </c>
      <c r="D224" s="103">
        <f>IF(F224="","",IF(SUM($D$162:D223)=0,(郡市番号*1000)+1,MAX($D$162:D223)+1))</f>
      </c>
      <c r="E224" s="257">
        <f>IF('女子'!I77&lt;&gt;"",'女子'!I77,"")</f>
      </c>
      <c r="F224" s="103">
        <f>IF('女子'!J77&lt;&gt;"",'女子'!J77,"")</f>
      </c>
      <c r="G224" s="103">
        <f>IF('女子'!F77&lt;&gt;"",'女子'!F77,"")</f>
      </c>
      <c r="H224" s="103">
        <f t="shared" si="75"/>
      </c>
      <c r="I224" s="103">
        <f>IF('女子'!M77&lt;&gt;"",'女子'!M77,"")</f>
      </c>
      <c r="J224" s="103">
        <f t="shared" si="76"/>
      </c>
      <c r="K224" s="104">
        <f t="shared" si="86"/>
      </c>
      <c r="L224" s="115">
        <f t="shared" si="87"/>
      </c>
      <c r="M224" s="105"/>
      <c r="N224" s="103">
        <f t="shared" si="81"/>
      </c>
      <c r="O224" s="263">
        <f>IF('女子'!N77&lt;&gt;"",'女子'!N77,"")</f>
      </c>
      <c r="P224" s="106">
        <f t="shared" si="77"/>
      </c>
      <c r="Q224" s="106">
        <f t="shared" si="82"/>
      </c>
      <c r="R224" s="106">
        <f t="shared" si="83"/>
      </c>
      <c r="S224" s="106">
        <f t="shared" si="78"/>
      </c>
      <c r="T224" s="106">
        <f t="shared" si="88"/>
      </c>
      <c r="U224" s="65">
        <f t="shared" si="89"/>
      </c>
      <c r="V224" s="188">
        <f t="shared" si="79"/>
      </c>
      <c r="W224" s="194"/>
      <c r="Y224" s="433"/>
      <c r="Z224" s="103">
        <f>IF(S224="","",IF(COUNTIF($S$2:S224,S224)=1,"●",""))</f>
      </c>
      <c r="AA224" s="141">
        <f t="shared" si="80"/>
      </c>
    </row>
    <row r="225" spans="1:27" s="286" customFormat="1" ht="13.5">
      <c r="A225" s="286">
        <f t="shared" si="84"/>
        <v>264</v>
      </c>
      <c r="B225" s="286">
        <f t="shared" si="85"/>
        <v>208</v>
      </c>
      <c r="C225" s="287"/>
      <c r="D225" s="287"/>
      <c r="E225" s="288"/>
      <c r="F225" s="287"/>
      <c r="G225" s="287">
        <f>IF('女子'!F78&lt;&gt;"",'女子'!F78,"")</f>
      </c>
      <c r="H225" s="287"/>
      <c r="I225" s="287">
        <f>IF('女子'!M78&lt;&gt;"",'女子'!M78,"")</f>
      </c>
      <c r="J225" s="287"/>
      <c r="K225" s="286">
        <f t="shared" si="86"/>
      </c>
      <c r="L225" s="289">
        <f t="shared" si="87"/>
      </c>
      <c r="M225" s="287"/>
      <c r="N225" s="287">
        <f t="shared" si="81"/>
      </c>
      <c r="O225" s="296">
        <f>IF('女子'!N78&lt;&gt;"",'女子'!N78,"")</f>
      </c>
      <c r="P225" s="286">
        <f t="shared" si="77"/>
      </c>
      <c r="Q225" s="286">
        <f t="shared" si="82"/>
      </c>
      <c r="R225" s="286">
        <f t="shared" si="83"/>
      </c>
      <c r="S225" s="286">
        <f t="shared" si="78"/>
      </c>
      <c r="T225" s="286">
        <f t="shared" si="88"/>
      </c>
      <c r="U225" s="291">
        <f t="shared" si="89"/>
      </c>
      <c r="V225" s="292">
        <f t="shared" si="79"/>
      </c>
      <c r="W225" s="293"/>
      <c r="Y225" s="434"/>
      <c r="Z225" s="287">
        <f>IF(S225="","",IF(COUNTIF($S$2:S225,S225)=1,"●",""))</f>
      </c>
      <c r="AA225" s="294">
        <f t="shared" si="80"/>
      </c>
    </row>
    <row r="226" spans="1:27" s="97" customFormat="1" ht="13.5">
      <c r="A226" s="97">
        <f t="shared" si="84"/>
        <v>264</v>
      </c>
      <c r="B226" s="97">
        <f aca="true" t="shared" si="90" ref="B226:B257">COUNTIF($S$2:$S$105,S226)+COUNTIF($S$162:$S$265,S226)</f>
        <v>208</v>
      </c>
      <c r="C226" s="98">
        <f aca="true" t="shared" si="91" ref="C226:C265">IF(F226="","",郡市名)</f>
      </c>
      <c r="D226" s="98">
        <f>IF(F226="","",IF(SUM($D$162:D225)=0,(郡市番号*1000)+1,MAX($D$162:D225)+1))</f>
      </c>
      <c r="E226" s="256">
        <f>IF('女子'!I79&lt;&gt;"",'女子'!I79,"")</f>
      </c>
      <c r="F226" s="98">
        <f>IF('女子'!J79&lt;&gt;"",'女子'!J79,"")</f>
      </c>
      <c r="G226" s="98">
        <f>IF('女子'!F79&lt;&gt;"",'女子'!F79,"")</f>
      </c>
      <c r="H226" s="98">
        <f t="shared" si="75"/>
      </c>
      <c r="I226" s="98">
        <f>IF('女子'!M79&lt;&gt;"",'女子'!M79,"")</f>
      </c>
      <c r="J226" s="98">
        <f t="shared" si="76"/>
      </c>
      <c r="K226" s="99">
        <f aca="true" t="shared" si="92" ref="K226:K257">IF(E226="","",K66)</f>
      </c>
      <c r="L226" s="114">
        <f aca="true" t="shared" si="93" ref="L226:L257">IF(E226="","",L66)</f>
      </c>
      <c r="M226" s="100"/>
      <c r="N226" s="98">
        <f t="shared" si="81"/>
      </c>
      <c r="O226" s="262">
        <f>IF('女子'!N79&lt;&gt;"",'女子'!N79,"")</f>
      </c>
      <c r="P226" s="101">
        <f t="shared" si="77"/>
      </c>
      <c r="Q226" s="101">
        <f t="shared" si="82"/>
      </c>
      <c r="R226" s="101">
        <f t="shared" si="83"/>
      </c>
      <c r="S226" s="101">
        <f t="shared" si="78"/>
      </c>
      <c r="T226" s="101">
        <f aca="true" t="shared" si="94" ref="T226:T257">IF(F226="","",COUNTIF($S$2:$S$105,S226)+COUNTIF($S$162:$S$265,S226))</f>
      </c>
      <c r="U226" s="91">
        <f t="shared" si="89"/>
      </c>
      <c r="V226" s="188">
        <f t="shared" si="79"/>
      </c>
      <c r="W226" s="194"/>
      <c r="Y226" s="432" t="s">
        <v>59</v>
      </c>
      <c r="Z226" s="98">
        <f>IF(S226="","",IF(COUNTIF($S$2:S226,S226)=1,"●",""))</f>
      </c>
      <c r="AA226" s="140">
        <f t="shared" si="80"/>
      </c>
    </row>
    <row r="227" spans="1:27" s="277" customFormat="1" ht="13.5">
      <c r="A227" s="277">
        <f t="shared" si="84"/>
        <v>264</v>
      </c>
      <c r="B227" s="277">
        <f t="shared" si="90"/>
        <v>208</v>
      </c>
      <c r="C227" s="278"/>
      <c r="D227" s="278"/>
      <c r="E227" s="279"/>
      <c r="F227" s="278"/>
      <c r="G227" s="278">
        <f>IF('女子'!F80&lt;&gt;"",'女子'!F80,"")</f>
      </c>
      <c r="H227" s="278"/>
      <c r="I227" s="278">
        <f>IF('女子'!M80&lt;&gt;"",'女子'!M80,"")</f>
      </c>
      <c r="J227" s="278"/>
      <c r="K227" s="277">
        <f t="shared" si="92"/>
      </c>
      <c r="L227" s="280">
        <f t="shared" si="93"/>
      </c>
      <c r="M227" s="278"/>
      <c r="N227" s="278">
        <f t="shared" si="81"/>
      </c>
      <c r="O227" s="295">
        <f>IF('女子'!N80&lt;&gt;"",'女子'!N80,"")</f>
      </c>
      <c r="P227" s="277">
        <f aca="true" t="shared" si="95" ref="P227:P265">IF(AND(F227="",E227=""),"",IF(LEN(E227)=4,"","ﾌﾘｶﾞﾅ"))</f>
      </c>
      <c r="Q227" s="277">
        <f t="shared" si="82"/>
      </c>
      <c r="R227" s="277">
        <f t="shared" si="83"/>
      </c>
      <c r="S227" s="277">
        <f aca="true" t="shared" si="96" ref="S227:S265">IF(F227="","",F227&amp;"＿"&amp;I227)</f>
      </c>
      <c r="T227" s="277">
        <f t="shared" si="94"/>
      </c>
      <c r="U227" s="282">
        <f t="shared" si="89"/>
      </c>
      <c r="V227" s="283">
        <f aca="true" t="shared" si="97" ref="V227:V265">IF(P227="ﾌﾘｶﾞﾅ",F227,"")</f>
      </c>
      <c r="W227" s="284"/>
      <c r="Y227" s="433"/>
      <c r="Z227" s="278">
        <f>IF(S227="","",IF(COUNTIF($S$2:S227,S227)=1,"●",""))</f>
      </c>
      <c r="AA227" s="285">
        <f aca="true" t="shared" si="98" ref="AA227:AA265">IF(Z227="●",I227,"")</f>
      </c>
    </row>
    <row r="228" spans="1:27" s="102" customFormat="1" ht="13.5">
      <c r="A228" s="102">
        <f t="shared" si="84"/>
        <v>264</v>
      </c>
      <c r="B228" s="102">
        <f t="shared" si="90"/>
        <v>208</v>
      </c>
      <c r="C228" s="103">
        <f t="shared" si="91"/>
      </c>
      <c r="D228" s="103">
        <f>IF(F228="","",IF(SUM($D$162:D227)=0,(郡市番号*1000)+1,MAX($D$162:D227)+1))</f>
      </c>
      <c r="E228" s="257">
        <f>IF('女子'!I81&lt;&gt;"",'女子'!I81,"")</f>
      </c>
      <c r="F228" s="103">
        <f>IF('女子'!J81&lt;&gt;"",'女子'!J81,"")</f>
      </c>
      <c r="G228" s="103">
        <f>IF('女子'!F81&lt;&gt;"",'女子'!F81,"")</f>
      </c>
      <c r="H228" s="103">
        <f aca="true" t="shared" si="99" ref="H228:H265">IF(F228="","","男")</f>
      </c>
      <c r="I228" s="103">
        <f>IF('女子'!M81&lt;&gt;"",'女子'!M81,"")</f>
      </c>
      <c r="J228" s="103">
        <f aca="true" t="shared" si="100" ref="J228:J265">IF(F228="","",C228)</f>
      </c>
      <c r="K228" s="104">
        <f t="shared" si="92"/>
      </c>
      <c r="L228" s="115">
        <f t="shared" si="93"/>
      </c>
      <c r="M228" s="105"/>
      <c r="N228" s="103">
        <f aca="true" t="shared" si="101" ref="N228:N265">IF(F228="","","補員")</f>
      </c>
      <c r="O228" s="263">
        <f>IF('女子'!N81&lt;&gt;"",'女子'!N81,"")</f>
      </c>
      <c r="P228" s="106">
        <f t="shared" si="95"/>
      </c>
      <c r="Q228" s="106">
        <f aca="true" t="shared" si="102" ref="Q228:Q265">IF(OR(LEN(F228)=5,LEN(F228)=0),"",WIDECHAR(LEN(F228))&amp;"文字")</f>
      </c>
      <c r="R228" s="106">
        <f aca="true" t="shared" si="103" ref="R228:R265">IF(LEN(J228)+LEN(I228)&gt;6,WIDECHAR(LEN(J228)+LEN(I228))&amp;"文字","")</f>
      </c>
      <c r="S228" s="106">
        <f t="shared" si="96"/>
      </c>
      <c r="T228" s="106">
        <f t="shared" si="94"/>
      </c>
      <c r="U228" s="65">
        <f t="shared" si="89"/>
      </c>
      <c r="V228" s="188">
        <f t="shared" si="97"/>
      </c>
      <c r="W228" s="194"/>
      <c r="Y228" s="433"/>
      <c r="Z228" s="103">
        <f>IF(S228="","",IF(COUNTIF($S$2:S228,S228)=1,"●",""))</f>
      </c>
      <c r="AA228" s="141">
        <f t="shared" si="98"/>
      </c>
    </row>
    <row r="229" spans="1:27" s="277" customFormat="1" ht="13.5">
      <c r="A229" s="277">
        <f t="shared" si="84"/>
        <v>264</v>
      </c>
      <c r="B229" s="277">
        <f t="shared" si="90"/>
        <v>208</v>
      </c>
      <c r="C229" s="278"/>
      <c r="D229" s="278"/>
      <c r="E229" s="279"/>
      <c r="F229" s="278"/>
      <c r="G229" s="278">
        <f>IF('女子'!F82&lt;&gt;"",'女子'!F82,"")</f>
      </c>
      <c r="H229" s="278"/>
      <c r="I229" s="278">
        <f>IF('女子'!M82&lt;&gt;"",'女子'!M82,"")</f>
      </c>
      <c r="J229" s="278"/>
      <c r="K229" s="277">
        <f t="shared" si="92"/>
      </c>
      <c r="L229" s="280">
        <f t="shared" si="93"/>
      </c>
      <c r="M229" s="278"/>
      <c r="N229" s="278">
        <f t="shared" si="101"/>
      </c>
      <c r="O229" s="295">
        <f>IF('女子'!N82&lt;&gt;"",'女子'!N82,"")</f>
      </c>
      <c r="P229" s="277">
        <f t="shared" si="95"/>
      </c>
      <c r="Q229" s="277">
        <f t="shared" si="102"/>
      </c>
      <c r="R229" s="277">
        <f t="shared" si="103"/>
      </c>
      <c r="S229" s="277">
        <f t="shared" si="96"/>
      </c>
      <c r="T229" s="277">
        <f t="shared" si="94"/>
      </c>
      <c r="U229" s="282">
        <f t="shared" si="89"/>
      </c>
      <c r="V229" s="283">
        <f t="shared" si="97"/>
      </c>
      <c r="W229" s="284"/>
      <c r="Y229" s="433"/>
      <c r="Z229" s="278">
        <f>IF(S229="","",IF(COUNTIF($S$2:S229,S229)=1,"●",""))</f>
      </c>
      <c r="AA229" s="285">
        <f t="shared" si="98"/>
      </c>
    </row>
    <row r="230" spans="1:27" s="102" customFormat="1" ht="13.5">
      <c r="A230" s="102">
        <f t="shared" si="84"/>
        <v>264</v>
      </c>
      <c r="B230" s="102">
        <f t="shared" si="90"/>
        <v>208</v>
      </c>
      <c r="C230" s="103">
        <f t="shared" si="91"/>
      </c>
      <c r="D230" s="103">
        <f>IF(F230="","",IF(SUM($D$162:D229)=0,(郡市番号*1000)+1,MAX($D$162:D229)+1))</f>
      </c>
      <c r="E230" s="257">
        <f>IF('女子'!I83&lt;&gt;"",'女子'!I83,"")</f>
      </c>
      <c r="F230" s="103">
        <f>IF('女子'!J83&lt;&gt;"",'女子'!J83,"")</f>
      </c>
      <c r="G230" s="103">
        <f>IF('女子'!F83&lt;&gt;"",'女子'!F83,"")</f>
      </c>
      <c r="H230" s="103">
        <f t="shared" si="99"/>
      </c>
      <c r="I230" s="103">
        <f>IF('女子'!M83&lt;&gt;"",'女子'!M83,"")</f>
      </c>
      <c r="J230" s="103">
        <f t="shared" si="100"/>
      </c>
      <c r="K230" s="104">
        <f t="shared" si="92"/>
      </c>
      <c r="L230" s="115">
        <f t="shared" si="93"/>
      </c>
      <c r="M230" s="105"/>
      <c r="N230" s="103">
        <f t="shared" si="101"/>
      </c>
      <c r="O230" s="263">
        <f>IF('女子'!N83&lt;&gt;"",'女子'!N83,"")</f>
      </c>
      <c r="P230" s="106">
        <f t="shared" si="95"/>
      </c>
      <c r="Q230" s="106">
        <f t="shared" si="102"/>
      </c>
      <c r="R230" s="106">
        <f t="shared" si="103"/>
      </c>
      <c r="S230" s="106">
        <f t="shared" si="96"/>
      </c>
      <c r="T230" s="106">
        <f t="shared" si="94"/>
      </c>
      <c r="U230" s="65">
        <f t="shared" si="89"/>
      </c>
      <c r="V230" s="188">
        <f t="shared" si="97"/>
      </c>
      <c r="W230" s="194"/>
      <c r="Y230" s="433"/>
      <c r="Z230" s="103">
        <f>IF(S230="","",IF(COUNTIF($S$2:S230,S230)=1,"●",""))</f>
      </c>
      <c r="AA230" s="141">
        <f t="shared" si="98"/>
      </c>
    </row>
    <row r="231" spans="1:27" s="277" customFormat="1" ht="13.5">
      <c r="A231" s="277">
        <f t="shared" si="84"/>
        <v>264</v>
      </c>
      <c r="B231" s="277">
        <f t="shared" si="90"/>
        <v>208</v>
      </c>
      <c r="C231" s="278"/>
      <c r="D231" s="278"/>
      <c r="E231" s="279"/>
      <c r="F231" s="278"/>
      <c r="G231" s="278">
        <f>IF('女子'!F84&lt;&gt;"",'女子'!F84,"")</f>
      </c>
      <c r="H231" s="278"/>
      <c r="I231" s="278">
        <f>IF('女子'!M84&lt;&gt;"",'女子'!M84,"")</f>
      </c>
      <c r="J231" s="278"/>
      <c r="K231" s="277">
        <f t="shared" si="92"/>
      </c>
      <c r="L231" s="280">
        <f t="shared" si="93"/>
      </c>
      <c r="M231" s="278"/>
      <c r="N231" s="278">
        <f t="shared" si="101"/>
      </c>
      <c r="O231" s="295">
        <f>IF('女子'!N84&lt;&gt;"",'女子'!N84,"")</f>
      </c>
      <c r="P231" s="277">
        <f t="shared" si="95"/>
      </c>
      <c r="Q231" s="277">
        <f t="shared" si="102"/>
      </c>
      <c r="R231" s="277">
        <f t="shared" si="103"/>
      </c>
      <c r="S231" s="277">
        <f t="shared" si="96"/>
      </c>
      <c r="T231" s="277">
        <f t="shared" si="94"/>
      </c>
      <c r="U231" s="282">
        <f t="shared" si="89"/>
      </c>
      <c r="V231" s="283">
        <f t="shared" si="97"/>
      </c>
      <c r="W231" s="284"/>
      <c r="Y231" s="433"/>
      <c r="Z231" s="278">
        <f>IF(S231="","",IF(COUNTIF($S$2:S231,S231)=1,"●",""))</f>
      </c>
      <c r="AA231" s="285">
        <f t="shared" si="98"/>
      </c>
    </row>
    <row r="232" spans="1:27" s="102" customFormat="1" ht="13.5">
      <c r="A232" s="102">
        <f t="shared" si="84"/>
        <v>264</v>
      </c>
      <c r="B232" s="102">
        <f t="shared" si="90"/>
        <v>208</v>
      </c>
      <c r="C232" s="103">
        <f t="shared" si="91"/>
      </c>
      <c r="D232" s="103">
        <f>IF(F232="","",IF(SUM($D$162:D231)=0,(郡市番号*1000)+1,MAX($D$162:D231)+1))</f>
      </c>
      <c r="E232" s="257">
        <f>IF('女子'!I85&lt;&gt;"",'女子'!I85,"")</f>
      </c>
      <c r="F232" s="103">
        <f>IF('女子'!J85&lt;&gt;"",'女子'!J85,"")</f>
      </c>
      <c r="G232" s="103">
        <f>IF('女子'!F85&lt;&gt;"",'女子'!F85,"")</f>
      </c>
      <c r="H232" s="103">
        <f t="shared" si="99"/>
      </c>
      <c r="I232" s="103">
        <f>IF('女子'!M85&lt;&gt;"",'女子'!M85,"")</f>
      </c>
      <c r="J232" s="103">
        <f t="shared" si="100"/>
      </c>
      <c r="K232" s="104">
        <f t="shared" si="92"/>
      </c>
      <c r="L232" s="115">
        <f t="shared" si="93"/>
      </c>
      <c r="M232" s="105"/>
      <c r="N232" s="103">
        <f t="shared" si="101"/>
      </c>
      <c r="O232" s="263">
        <f>IF('女子'!N85&lt;&gt;"",'女子'!N85,"")</f>
      </c>
      <c r="P232" s="106">
        <f t="shared" si="95"/>
      </c>
      <c r="Q232" s="106">
        <f t="shared" si="102"/>
      </c>
      <c r="R232" s="106">
        <f t="shared" si="103"/>
      </c>
      <c r="S232" s="106">
        <f t="shared" si="96"/>
      </c>
      <c r="T232" s="106">
        <f t="shared" si="94"/>
      </c>
      <c r="U232" s="65">
        <f t="shared" si="89"/>
      </c>
      <c r="V232" s="188">
        <f t="shared" si="97"/>
      </c>
      <c r="W232" s="194"/>
      <c r="Y232" s="433"/>
      <c r="Z232" s="103">
        <f>IF(S232="","",IF(COUNTIF($S$2:S232,S232)=1,"●",""))</f>
      </c>
      <c r="AA232" s="141">
        <f t="shared" si="98"/>
      </c>
    </row>
    <row r="233" spans="1:27" s="286" customFormat="1" ht="13.5">
      <c r="A233" s="286">
        <f t="shared" si="84"/>
        <v>264</v>
      </c>
      <c r="B233" s="286">
        <f t="shared" si="90"/>
        <v>208</v>
      </c>
      <c r="C233" s="287"/>
      <c r="D233" s="287"/>
      <c r="E233" s="288"/>
      <c r="F233" s="287"/>
      <c r="G233" s="287">
        <f>IF('女子'!F86&lt;&gt;"",'女子'!F86,"")</f>
      </c>
      <c r="H233" s="287"/>
      <c r="I233" s="287">
        <f>IF('女子'!M86&lt;&gt;"",'女子'!M86,"")</f>
      </c>
      <c r="J233" s="287"/>
      <c r="K233" s="286">
        <f t="shared" si="92"/>
      </c>
      <c r="L233" s="289">
        <f t="shared" si="93"/>
      </c>
      <c r="M233" s="287"/>
      <c r="N233" s="287">
        <f t="shared" si="101"/>
      </c>
      <c r="O233" s="296">
        <f>IF('女子'!N86&lt;&gt;"",'女子'!N86,"")</f>
      </c>
      <c r="P233" s="286">
        <f t="shared" si="95"/>
      </c>
      <c r="Q233" s="286">
        <f t="shared" si="102"/>
      </c>
      <c r="R233" s="286">
        <f t="shared" si="103"/>
      </c>
      <c r="S233" s="286">
        <f t="shared" si="96"/>
      </c>
      <c r="T233" s="286">
        <f t="shared" si="94"/>
      </c>
      <c r="U233" s="291">
        <f t="shared" si="89"/>
      </c>
      <c r="V233" s="292">
        <f t="shared" si="97"/>
      </c>
      <c r="W233" s="293"/>
      <c r="Y233" s="434"/>
      <c r="Z233" s="287">
        <f>IF(S233="","",IF(COUNTIF($S$2:S233,S233)=1,"●",""))</f>
      </c>
      <c r="AA233" s="294">
        <f t="shared" si="98"/>
      </c>
    </row>
    <row r="234" spans="1:27" s="97" customFormat="1" ht="13.5">
      <c r="A234" s="97">
        <f t="shared" si="84"/>
        <v>264</v>
      </c>
      <c r="B234" s="97">
        <f t="shared" si="90"/>
        <v>208</v>
      </c>
      <c r="C234" s="98">
        <f t="shared" si="91"/>
      </c>
      <c r="D234" s="98">
        <f>IF(F234="","",IF(SUM($D$162:D233)=0,(郡市番号*1000)+1,MAX($D$162:D233)+1))</f>
      </c>
      <c r="E234" s="256">
        <f>IF('女子'!I87&lt;&gt;"",'女子'!I87,"")</f>
      </c>
      <c r="F234" s="98">
        <f>IF('女子'!J87&lt;&gt;"",'女子'!J87,"")</f>
      </c>
      <c r="G234" s="98">
        <f>IF('女子'!F87&lt;&gt;"",'女子'!F87,"")</f>
      </c>
      <c r="H234" s="98">
        <f t="shared" si="99"/>
      </c>
      <c r="I234" s="98">
        <f>IF('女子'!M87&lt;&gt;"",'女子'!M87,"")</f>
      </c>
      <c r="J234" s="98">
        <f t="shared" si="100"/>
      </c>
      <c r="K234" s="99">
        <f t="shared" si="92"/>
      </c>
      <c r="L234" s="114">
        <f t="shared" si="93"/>
      </c>
      <c r="M234" s="100"/>
      <c r="N234" s="98">
        <f t="shared" si="101"/>
      </c>
      <c r="O234" s="262">
        <f>IF('女子'!N87&lt;&gt;"",'女子'!N87,"")</f>
      </c>
      <c r="P234" s="101">
        <f t="shared" si="95"/>
      </c>
      <c r="Q234" s="101">
        <f t="shared" si="102"/>
      </c>
      <c r="R234" s="101">
        <f t="shared" si="103"/>
      </c>
      <c r="S234" s="101">
        <f t="shared" si="96"/>
      </c>
      <c r="T234" s="101">
        <f t="shared" si="94"/>
      </c>
      <c r="U234" s="91">
        <f t="shared" si="89"/>
      </c>
      <c r="V234" s="188">
        <f t="shared" si="97"/>
      </c>
      <c r="W234" s="194"/>
      <c r="Y234" s="432" t="s">
        <v>337</v>
      </c>
      <c r="Z234" s="98">
        <f>IF(S234="","",IF(COUNTIF($S$2:S234,S234)=1,"●",""))</f>
      </c>
      <c r="AA234" s="140">
        <f t="shared" si="98"/>
      </c>
    </row>
    <row r="235" spans="1:27" s="277" customFormat="1" ht="13.5">
      <c r="A235" s="277">
        <f t="shared" si="84"/>
        <v>264</v>
      </c>
      <c r="B235" s="277">
        <f t="shared" si="90"/>
        <v>208</v>
      </c>
      <c r="C235" s="278"/>
      <c r="D235" s="278"/>
      <c r="E235" s="279"/>
      <c r="F235" s="278"/>
      <c r="G235" s="278">
        <f>IF('女子'!F88&lt;&gt;"",'女子'!F88,"")</f>
      </c>
      <c r="H235" s="278"/>
      <c r="I235" s="278">
        <f>IF('女子'!M88&lt;&gt;"",'女子'!M88,"")</f>
      </c>
      <c r="J235" s="278"/>
      <c r="K235" s="277">
        <f t="shared" si="92"/>
      </c>
      <c r="L235" s="280">
        <f t="shared" si="93"/>
      </c>
      <c r="M235" s="278"/>
      <c r="N235" s="278">
        <f t="shared" si="101"/>
      </c>
      <c r="O235" s="295">
        <f>IF('女子'!N88&lt;&gt;"",'女子'!N88,"")</f>
      </c>
      <c r="P235" s="277">
        <f t="shared" si="95"/>
      </c>
      <c r="Q235" s="277">
        <f t="shared" si="102"/>
      </c>
      <c r="R235" s="277">
        <f t="shared" si="103"/>
      </c>
      <c r="S235" s="277">
        <f t="shared" si="96"/>
      </c>
      <c r="T235" s="277">
        <f t="shared" si="94"/>
      </c>
      <c r="U235" s="282">
        <f t="shared" si="89"/>
      </c>
      <c r="V235" s="283">
        <f t="shared" si="97"/>
      </c>
      <c r="W235" s="284"/>
      <c r="Y235" s="433"/>
      <c r="Z235" s="278">
        <f>IF(S235="","",IF(COUNTIF($S$2:S235,S235)=1,"●",""))</f>
      </c>
      <c r="AA235" s="285">
        <f t="shared" si="98"/>
      </c>
    </row>
    <row r="236" spans="1:27" s="102" customFormat="1" ht="13.5">
      <c r="A236" s="102">
        <f t="shared" si="84"/>
        <v>264</v>
      </c>
      <c r="B236" s="102">
        <f t="shared" si="90"/>
        <v>208</v>
      </c>
      <c r="C236" s="103">
        <f t="shared" si="91"/>
      </c>
      <c r="D236" s="103">
        <f>IF(F236="","",IF(SUM($D$162:D235)=0,(郡市番号*1000)+1,MAX($D$162:D235)+1))</f>
      </c>
      <c r="E236" s="257">
        <f>IF('女子'!I89&lt;&gt;"",'女子'!I89,"")</f>
      </c>
      <c r="F236" s="103">
        <f>IF('女子'!J89&lt;&gt;"",'女子'!J89,"")</f>
      </c>
      <c r="G236" s="103">
        <f>IF('女子'!F89&lt;&gt;"",'女子'!F89,"")</f>
      </c>
      <c r="H236" s="103">
        <f t="shared" si="99"/>
      </c>
      <c r="I236" s="103">
        <f>IF('女子'!M89&lt;&gt;"",'女子'!M89,"")</f>
      </c>
      <c r="J236" s="103">
        <f t="shared" si="100"/>
      </c>
      <c r="K236" s="104">
        <f t="shared" si="92"/>
      </c>
      <c r="L236" s="115">
        <f t="shared" si="93"/>
      </c>
      <c r="M236" s="105"/>
      <c r="N236" s="103">
        <f t="shared" si="101"/>
      </c>
      <c r="O236" s="263">
        <f>IF('女子'!N89&lt;&gt;"",'女子'!N89,"")</f>
      </c>
      <c r="P236" s="106">
        <f t="shared" si="95"/>
      </c>
      <c r="Q236" s="106">
        <f t="shared" si="102"/>
      </c>
      <c r="R236" s="106">
        <f t="shared" si="103"/>
      </c>
      <c r="S236" s="106">
        <f t="shared" si="96"/>
      </c>
      <c r="T236" s="106">
        <f t="shared" si="94"/>
      </c>
      <c r="U236" s="65">
        <f t="shared" si="89"/>
      </c>
      <c r="V236" s="188">
        <f t="shared" si="97"/>
      </c>
      <c r="W236" s="194"/>
      <c r="Y236" s="433"/>
      <c r="Z236" s="103">
        <f>IF(S236="","",IF(COUNTIF($S$2:S236,S236)=1,"●",""))</f>
      </c>
      <c r="AA236" s="141">
        <f t="shared" si="98"/>
      </c>
    </row>
    <row r="237" spans="1:27" s="277" customFormat="1" ht="13.5">
      <c r="A237" s="277">
        <f t="shared" si="84"/>
        <v>264</v>
      </c>
      <c r="B237" s="277">
        <f t="shared" si="90"/>
        <v>208</v>
      </c>
      <c r="C237" s="278"/>
      <c r="D237" s="278"/>
      <c r="E237" s="279"/>
      <c r="F237" s="278"/>
      <c r="G237" s="278">
        <f>IF('女子'!F90&lt;&gt;"",'女子'!F90,"")</f>
      </c>
      <c r="H237" s="278"/>
      <c r="I237" s="278">
        <f>IF('女子'!M90&lt;&gt;"",'女子'!M90,"")</f>
      </c>
      <c r="J237" s="278"/>
      <c r="K237" s="277">
        <f t="shared" si="92"/>
      </c>
      <c r="L237" s="280">
        <f t="shared" si="93"/>
      </c>
      <c r="M237" s="278"/>
      <c r="N237" s="278">
        <f t="shared" si="101"/>
      </c>
      <c r="O237" s="295">
        <f>IF('女子'!N90&lt;&gt;"",'女子'!N90,"")</f>
      </c>
      <c r="P237" s="277">
        <f t="shared" si="95"/>
      </c>
      <c r="Q237" s="277">
        <f t="shared" si="102"/>
      </c>
      <c r="R237" s="277">
        <f t="shared" si="103"/>
      </c>
      <c r="S237" s="277">
        <f t="shared" si="96"/>
      </c>
      <c r="T237" s="277">
        <f t="shared" si="94"/>
      </c>
      <c r="U237" s="282">
        <f t="shared" si="89"/>
      </c>
      <c r="V237" s="283">
        <f t="shared" si="97"/>
      </c>
      <c r="W237" s="284"/>
      <c r="Y237" s="433"/>
      <c r="Z237" s="278">
        <f>IF(S237="","",IF(COUNTIF($S$2:S237,S237)=1,"●",""))</f>
      </c>
      <c r="AA237" s="285">
        <f t="shared" si="98"/>
      </c>
    </row>
    <row r="238" spans="1:27" s="102" customFormat="1" ht="13.5">
      <c r="A238" s="102">
        <f t="shared" si="84"/>
        <v>264</v>
      </c>
      <c r="B238" s="102">
        <f t="shared" si="90"/>
        <v>208</v>
      </c>
      <c r="C238" s="103">
        <f t="shared" si="91"/>
      </c>
      <c r="D238" s="103">
        <f>IF(F238="","",IF(SUM($D$162:D237)=0,(郡市番号*1000)+1,MAX($D$162:D237)+1))</f>
      </c>
      <c r="E238" s="257">
        <f>IF('女子'!I91&lt;&gt;"",'女子'!I91,"")</f>
      </c>
      <c r="F238" s="103">
        <f>IF('女子'!J91&lt;&gt;"",'女子'!J91,"")</f>
      </c>
      <c r="G238" s="103">
        <f>IF('女子'!F91&lt;&gt;"",'女子'!F91,"")</f>
      </c>
      <c r="H238" s="103">
        <f t="shared" si="99"/>
      </c>
      <c r="I238" s="103">
        <f>IF('女子'!M91&lt;&gt;"",'女子'!M91,"")</f>
      </c>
      <c r="J238" s="103">
        <f t="shared" si="100"/>
      </c>
      <c r="K238" s="104">
        <f t="shared" si="92"/>
      </c>
      <c r="L238" s="115">
        <f t="shared" si="93"/>
      </c>
      <c r="M238" s="105"/>
      <c r="N238" s="103">
        <f t="shared" si="101"/>
      </c>
      <c r="O238" s="263">
        <f>IF('女子'!N91&lt;&gt;"",'女子'!N91,"")</f>
      </c>
      <c r="P238" s="106">
        <f t="shared" si="95"/>
      </c>
      <c r="Q238" s="106">
        <f t="shared" si="102"/>
      </c>
      <c r="R238" s="106">
        <f t="shared" si="103"/>
      </c>
      <c r="S238" s="106">
        <f t="shared" si="96"/>
      </c>
      <c r="T238" s="106">
        <f t="shared" si="94"/>
      </c>
      <c r="U238" s="65">
        <f t="shared" si="89"/>
      </c>
      <c r="V238" s="188">
        <f t="shared" si="97"/>
      </c>
      <c r="W238" s="194"/>
      <c r="Y238" s="433"/>
      <c r="Z238" s="103">
        <f>IF(S238="","",IF(COUNTIF($S$2:S238,S238)=1,"●",""))</f>
      </c>
      <c r="AA238" s="141">
        <f t="shared" si="98"/>
      </c>
    </row>
    <row r="239" spans="1:27" s="277" customFormat="1" ht="13.5">
      <c r="A239" s="277">
        <f t="shared" si="84"/>
        <v>264</v>
      </c>
      <c r="B239" s="277">
        <f t="shared" si="90"/>
        <v>208</v>
      </c>
      <c r="C239" s="278"/>
      <c r="D239" s="278"/>
      <c r="E239" s="279"/>
      <c r="F239" s="278"/>
      <c r="G239" s="278">
        <f>IF('女子'!F92&lt;&gt;"",'女子'!F92,"")</f>
      </c>
      <c r="H239" s="278"/>
      <c r="I239" s="278">
        <f>IF('女子'!M92&lt;&gt;"",'女子'!M92,"")</f>
      </c>
      <c r="J239" s="278"/>
      <c r="K239" s="277">
        <f t="shared" si="92"/>
      </c>
      <c r="L239" s="280">
        <f t="shared" si="93"/>
      </c>
      <c r="M239" s="278"/>
      <c r="N239" s="278">
        <f t="shared" si="101"/>
      </c>
      <c r="O239" s="295">
        <f>IF('女子'!N92&lt;&gt;"",'女子'!N92,"")</f>
      </c>
      <c r="P239" s="277">
        <f t="shared" si="95"/>
      </c>
      <c r="Q239" s="277">
        <f t="shared" si="102"/>
      </c>
      <c r="R239" s="277">
        <f t="shared" si="103"/>
      </c>
      <c r="S239" s="277">
        <f t="shared" si="96"/>
      </c>
      <c r="T239" s="277">
        <f t="shared" si="94"/>
      </c>
      <c r="U239" s="282">
        <f t="shared" si="89"/>
      </c>
      <c r="V239" s="283">
        <f t="shared" si="97"/>
      </c>
      <c r="W239" s="284"/>
      <c r="Y239" s="433"/>
      <c r="Z239" s="278">
        <f>IF(S239="","",IF(COUNTIF($S$2:S239,S239)=1,"●",""))</f>
      </c>
      <c r="AA239" s="285">
        <f t="shared" si="98"/>
      </c>
    </row>
    <row r="240" spans="1:27" s="102" customFormat="1" ht="13.5">
      <c r="A240" s="102">
        <f t="shared" si="84"/>
        <v>264</v>
      </c>
      <c r="B240" s="102">
        <f t="shared" si="90"/>
        <v>208</v>
      </c>
      <c r="C240" s="103">
        <f t="shared" si="91"/>
      </c>
      <c r="D240" s="103">
        <f>IF(F240="","",IF(SUM($D$162:D239)=0,(郡市番号*1000)+1,MAX($D$162:D239)+1))</f>
      </c>
      <c r="E240" s="257">
        <f>IF('女子'!I93&lt;&gt;"",'女子'!I93,"")</f>
      </c>
      <c r="F240" s="103">
        <f>IF('女子'!J93&lt;&gt;"",'女子'!J93,"")</f>
      </c>
      <c r="G240" s="103">
        <f>IF('女子'!F93&lt;&gt;"",'女子'!F93,"")</f>
      </c>
      <c r="H240" s="103">
        <f t="shared" si="99"/>
      </c>
      <c r="I240" s="103">
        <f>IF('女子'!M93&lt;&gt;"",'女子'!M93,"")</f>
      </c>
      <c r="J240" s="103">
        <f t="shared" si="100"/>
      </c>
      <c r="K240" s="104">
        <f t="shared" si="92"/>
      </c>
      <c r="L240" s="115">
        <f t="shared" si="93"/>
      </c>
      <c r="M240" s="105"/>
      <c r="N240" s="103">
        <f t="shared" si="101"/>
      </c>
      <c r="O240" s="263">
        <f>IF('女子'!N93&lt;&gt;"",'女子'!N93,"")</f>
      </c>
      <c r="P240" s="106">
        <f t="shared" si="95"/>
      </c>
      <c r="Q240" s="106">
        <f t="shared" si="102"/>
      </c>
      <c r="R240" s="106">
        <f t="shared" si="103"/>
      </c>
      <c r="S240" s="106">
        <f t="shared" si="96"/>
      </c>
      <c r="T240" s="106">
        <f t="shared" si="94"/>
      </c>
      <c r="U240" s="65">
        <f t="shared" si="89"/>
      </c>
      <c r="V240" s="188">
        <f t="shared" si="97"/>
      </c>
      <c r="W240" s="194"/>
      <c r="Y240" s="433"/>
      <c r="Z240" s="103">
        <f>IF(S240="","",IF(COUNTIF($S$2:S240,S240)=1,"●",""))</f>
      </c>
      <c r="AA240" s="141">
        <f t="shared" si="98"/>
      </c>
    </row>
    <row r="241" spans="1:27" s="286" customFormat="1" ht="13.5">
      <c r="A241" s="286">
        <f t="shared" si="84"/>
        <v>264</v>
      </c>
      <c r="B241" s="286">
        <f t="shared" si="90"/>
        <v>208</v>
      </c>
      <c r="C241" s="287"/>
      <c r="D241" s="287"/>
      <c r="E241" s="288"/>
      <c r="F241" s="287"/>
      <c r="G241" s="287">
        <f>IF('女子'!F94&lt;&gt;"",'女子'!F94,"")</f>
      </c>
      <c r="H241" s="287"/>
      <c r="I241" s="287">
        <f>IF('女子'!M94&lt;&gt;"",'女子'!M94,"")</f>
      </c>
      <c r="J241" s="287"/>
      <c r="K241" s="286">
        <f t="shared" si="92"/>
      </c>
      <c r="L241" s="289">
        <f t="shared" si="93"/>
      </c>
      <c r="M241" s="287"/>
      <c r="N241" s="287">
        <f t="shared" si="101"/>
      </c>
      <c r="O241" s="296">
        <f>IF('女子'!N94&lt;&gt;"",'女子'!N94,"")</f>
      </c>
      <c r="P241" s="286">
        <f t="shared" si="95"/>
      </c>
      <c r="Q241" s="286">
        <f t="shared" si="102"/>
      </c>
      <c r="R241" s="286">
        <f t="shared" si="103"/>
      </c>
      <c r="S241" s="286">
        <f t="shared" si="96"/>
      </c>
      <c r="T241" s="286">
        <f t="shared" si="94"/>
      </c>
      <c r="U241" s="291">
        <f t="shared" si="89"/>
      </c>
      <c r="V241" s="292">
        <f t="shared" si="97"/>
      </c>
      <c r="W241" s="293"/>
      <c r="Y241" s="434"/>
      <c r="Z241" s="287">
        <f>IF(S241="","",IF(COUNTIF($S$2:S241,S241)=1,"●",""))</f>
      </c>
      <c r="AA241" s="294">
        <f t="shared" si="98"/>
      </c>
    </row>
    <row r="242" spans="1:27" s="97" customFormat="1" ht="13.5">
      <c r="A242" s="97">
        <f t="shared" si="84"/>
        <v>264</v>
      </c>
      <c r="B242" s="97">
        <f t="shared" si="90"/>
        <v>208</v>
      </c>
      <c r="C242" s="98">
        <f t="shared" si="91"/>
      </c>
      <c r="D242" s="98">
        <f>IF(F242="","",IF(SUM($D$162:D241)=0,(郡市番号*1000)+1,MAX($D$162:D241)+1))</f>
      </c>
      <c r="E242" s="256">
        <f>IF('女子'!I95&lt;&gt;"",'女子'!I95,"")</f>
      </c>
      <c r="F242" s="98">
        <f>IF('女子'!J95&lt;&gt;"",'女子'!J95,"")</f>
      </c>
      <c r="G242" s="98">
        <f>IF('女子'!F95&lt;&gt;"",'女子'!F95,"")</f>
      </c>
      <c r="H242" s="98">
        <f t="shared" si="99"/>
      </c>
      <c r="I242" s="98">
        <f>IF('女子'!M95&lt;&gt;"",'女子'!M95,"")</f>
      </c>
      <c r="J242" s="98">
        <f t="shared" si="100"/>
      </c>
      <c r="K242" s="99">
        <f t="shared" si="92"/>
      </c>
      <c r="L242" s="114">
        <f t="shared" si="93"/>
      </c>
      <c r="M242" s="100"/>
      <c r="N242" s="98">
        <f t="shared" si="101"/>
      </c>
      <c r="O242" s="258">
        <f>IF('女子'!N95&lt;&gt;"",'女子'!N95,"")</f>
      </c>
      <c r="P242" s="101">
        <f t="shared" si="95"/>
      </c>
      <c r="Q242" s="101">
        <f t="shared" si="102"/>
      </c>
      <c r="R242" s="101">
        <f t="shared" si="103"/>
      </c>
      <c r="S242" s="101">
        <f t="shared" si="96"/>
      </c>
      <c r="T242" s="101">
        <f t="shared" si="94"/>
      </c>
      <c r="U242" s="91">
        <f t="shared" si="89"/>
      </c>
      <c r="V242" s="188">
        <f t="shared" si="97"/>
      </c>
      <c r="W242" s="194"/>
      <c r="Y242" s="432" t="s">
        <v>67</v>
      </c>
      <c r="Z242" s="98">
        <f>IF(S242="","",IF(COUNTIF($S$2:S242,S242)=1,"●",""))</f>
      </c>
      <c r="AA242" s="140">
        <f t="shared" si="98"/>
      </c>
    </row>
    <row r="243" spans="1:27" s="277" customFormat="1" ht="13.5">
      <c r="A243" s="277">
        <f t="shared" si="84"/>
        <v>264</v>
      </c>
      <c r="B243" s="277">
        <f t="shared" si="90"/>
        <v>208</v>
      </c>
      <c r="C243" s="278">
        <f t="shared" si="91"/>
      </c>
      <c r="D243" s="278">
        <f>IF(F243="","",IF(SUM($D$162:D242)=0,(郡市番号*1000)+1,MAX($D$162:D242)+1))</f>
      </c>
      <c r="E243" s="279">
        <f>IF('女子'!I96&lt;&gt;"",'女子'!I96,"")</f>
      </c>
      <c r="F243" s="278">
        <f>IF('女子'!J96&lt;&gt;"",'女子'!J96,"")</f>
      </c>
      <c r="G243" s="278">
        <f>IF('女子'!F96&lt;&gt;"",'女子'!F96,"")</f>
      </c>
      <c r="H243" s="278">
        <f t="shared" si="99"/>
      </c>
      <c r="I243" s="278">
        <f>IF('女子'!M96&lt;&gt;"",'女子'!M96,"")</f>
      </c>
      <c r="J243" s="278">
        <f t="shared" si="100"/>
      </c>
      <c r="K243" s="277">
        <f t="shared" si="92"/>
      </c>
      <c r="L243" s="280">
        <f t="shared" si="93"/>
      </c>
      <c r="M243" s="278"/>
      <c r="N243" s="278">
        <f t="shared" si="101"/>
      </c>
      <c r="O243" s="281">
        <f>IF('女子'!N96&lt;&gt;"",'女子'!N96,"")</f>
      </c>
      <c r="P243" s="277">
        <f t="shared" si="95"/>
      </c>
      <c r="Q243" s="277">
        <f t="shared" si="102"/>
      </c>
      <c r="R243" s="277">
        <f t="shared" si="103"/>
      </c>
      <c r="S243" s="277">
        <f t="shared" si="96"/>
      </c>
      <c r="T243" s="277">
        <f t="shared" si="94"/>
      </c>
      <c r="U243" s="282">
        <f t="shared" si="89"/>
      </c>
      <c r="V243" s="283">
        <f t="shared" si="97"/>
      </c>
      <c r="W243" s="284"/>
      <c r="Y243" s="433"/>
      <c r="Z243" s="278">
        <f>IF(S243="","",IF(COUNTIF($S$2:S243,S243)=1,"●",""))</f>
      </c>
      <c r="AA243" s="285">
        <f t="shared" si="98"/>
      </c>
    </row>
    <row r="244" spans="1:27" s="102" customFormat="1" ht="13.5">
      <c r="A244" s="102">
        <f t="shared" si="84"/>
        <v>264</v>
      </c>
      <c r="B244" s="102">
        <f t="shared" si="90"/>
        <v>208</v>
      </c>
      <c r="C244" s="103">
        <f t="shared" si="91"/>
      </c>
      <c r="D244" s="103">
        <f>IF(F244="","",IF(SUM($D$162:D243)=0,(郡市番号*1000)+1,MAX($D$162:D243)+1))</f>
      </c>
      <c r="E244" s="257">
        <f>IF('女子'!I97&lt;&gt;"",'女子'!I97,"")</f>
      </c>
      <c r="F244" s="103">
        <f>IF('女子'!J97&lt;&gt;"",'女子'!J97,"")</f>
      </c>
      <c r="G244" s="103">
        <f>IF('女子'!F97&lt;&gt;"",'女子'!F97,"")</f>
      </c>
      <c r="H244" s="103">
        <f t="shared" si="99"/>
      </c>
      <c r="I244" s="103">
        <f>IF('女子'!M97&lt;&gt;"",'女子'!M97,"")</f>
      </c>
      <c r="J244" s="103">
        <f t="shared" si="100"/>
      </c>
      <c r="K244" s="104">
        <f t="shared" si="92"/>
      </c>
      <c r="L244" s="115">
        <f t="shared" si="93"/>
      </c>
      <c r="M244" s="105"/>
      <c r="N244" s="103">
        <f t="shared" si="101"/>
      </c>
      <c r="O244" s="259">
        <f>IF('女子'!N97&lt;&gt;"",'女子'!N97,"")</f>
      </c>
      <c r="P244" s="106">
        <f t="shared" si="95"/>
      </c>
      <c r="Q244" s="106">
        <f t="shared" si="102"/>
      </c>
      <c r="R244" s="106">
        <f t="shared" si="103"/>
      </c>
      <c r="S244" s="106">
        <f t="shared" si="96"/>
      </c>
      <c r="T244" s="106">
        <f t="shared" si="94"/>
      </c>
      <c r="U244" s="65">
        <f t="shared" si="89"/>
      </c>
      <c r="V244" s="188">
        <f t="shared" si="97"/>
      </c>
      <c r="W244" s="194"/>
      <c r="Y244" s="433"/>
      <c r="Z244" s="103">
        <f>IF(S244="","",IF(COUNTIF($S$2:S244,S244)=1,"●",""))</f>
      </c>
      <c r="AA244" s="141">
        <f t="shared" si="98"/>
      </c>
    </row>
    <row r="245" spans="1:27" s="277" customFormat="1" ht="13.5">
      <c r="A245" s="277">
        <f t="shared" si="84"/>
        <v>264</v>
      </c>
      <c r="B245" s="277">
        <f t="shared" si="90"/>
        <v>208</v>
      </c>
      <c r="C245" s="278">
        <f t="shared" si="91"/>
      </c>
      <c r="D245" s="278">
        <f>IF(F245="","",IF(SUM($D$162:D244)=0,(郡市番号*1000)+1,MAX($D$162:D244)+1))</f>
      </c>
      <c r="E245" s="279">
        <f>IF('女子'!I98&lt;&gt;"",'女子'!I98,"")</f>
      </c>
      <c r="F245" s="278">
        <f>IF('女子'!J98&lt;&gt;"",'女子'!J98,"")</f>
      </c>
      <c r="G245" s="278">
        <f>IF('女子'!F98&lt;&gt;"",'女子'!F98,"")</f>
      </c>
      <c r="H245" s="278">
        <f t="shared" si="99"/>
      </c>
      <c r="I245" s="278">
        <f>IF('女子'!M98&lt;&gt;"",'女子'!M98,"")</f>
      </c>
      <c r="J245" s="278">
        <f t="shared" si="100"/>
      </c>
      <c r="K245" s="277">
        <f t="shared" si="92"/>
      </c>
      <c r="L245" s="280">
        <f t="shared" si="93"/>
      </c>
      <c r="M245" s="278"/>
      <c r="N245" s="278">
        <f t="shared" si="101"/>
      </c>
      <c r="O245" s="281">
        <f>IF('女子'!N98&lt;&gt;"",'女子'!N98,"")</f>
      </c>
      <c r="P245" s="277">
        <f t="shared" si="95"/>
      </c>
      <c r="Q245" s="277">
        <f t="shared" si="102"/>
      </c>
      <c r="R245" s="277">
        <f t="shared" si="103"/>
      </c>
      <c r="S245" s="277">
        <f t="shared" si="96"/>
      </c>
      <c r="T245" s="277">
        <f t="shared" si="94"/>
      </c>
      <c r="U245" s="282">
        <f t="shared" si="89"/>
      </c>
      <c r="V245" s="283">
        <f t="shared" si="97"/>
      </c>
      <c r="W245" s="284"/>
      <c r="Y245" s="433"/>
      <c r="Z245" s="278">
        <f>IF(S245="","",IF(COUNTIF($S$2:S245,S245)=1,"●",""))</f>
      </c>
      <c r="AA245" s="285">
        <f t="shared" si="98"/>
      </c>
    </row>
    <row r="246" spans="1:27" s="102" customFormat="1" ht="13.5">
      <c r="A246" s="102">
        <f t="shared" si="84"/>
        <v>264</v>
      </c>
      <c r="B246" s="102">
        <f t="shared" si="90"/>
        <v>208</v>
      </c>
      <c r="C246" s="103">
        <f t="shared" si="91"/>
      </c>
      <c r="D246" s="103">
        <f>IF(F246="","",IF(SUM($D$162:D245)=0,(郡市番号*1000)+1,MAX($D$162:D245)+1))</f>
      </c>
      <c r="E246" s="257">
        <f>IF('女子'!I99&lt;&gt;"",'女子'!I99,"")</f>
      </c>
      <c r="F246" s="103">
        <f>IF('女子'!J99&lt;&gt;"",'女子'!J99,"")</f>
      </c>
      <c r="G246" s="103">
        <f>IF('女子'!F99&lt;&gt;"",'女子'!F99,"")</f>
      </c>
      <c r="H246" s="103">
        <f t="shared" si="99"/>
      </c>
      <c r="I246" s="103">
        <f>IF('女子'!M99&lt;&gt;"",'女子'!M99,"")</f>
      </c>
      <c r="J246" s="103">
        <f t="shared" si="100"/>
      </c>
      <c r="K246" s="104">
        <f t="shared" si="92"/>
      </c>
      <c r="L246" s="115">
        <f t="shared" si="93"/>
      </c>
      <c r="M246" s="105"/>
      <c r="N246" s="103">
        <f t="shared" si="101"/>
      </c>
      <c r="O246" s="259">
        <f>IF('女子'!N99&lt;&gt;"",'女子'!N99,"")</f>
      </c>
      <c r="P246" s="106">
        <f t="shared" si="95"/>
      </c>
      <c r="Q246" s="106">
        <f t="shared" si="102"/>
      </c>
      <c r="R246" s="106">
        <f t="shared" si="103"/>
      </c>
      <c r="S246" s="106">
        <f t="shared" si="96"/>
      </c>
      <c r="T246" s="106">
        <f t="shared" si="94"/>
      </c>
      <c r="U246" s="65">
        <f t="shared" si="89"/>
      </c>
      <c r="V246" s="188">
        <f t="shared" si="97"/>
      </c>
      <c r="W246" s="194"/>
      <c r="Y246" s="433"/>
      <c r="Z246" s="103">
        <f>IF(S246="","",IF(COUNTIF($S$2:S246,S246)=1,"●",""))</f>
      </c>
      <c r="AA246" s="141">
        <f t="shared" si="98"/>
      </c>
    </row>
    <row r="247" spans="1:27" s="277" customFormat="1" ht="13.5">
      <c r="A247" s="277">
        <f t="shared" si="84"/>
        <v>264</v>
      </c>
      <c r="B247" s="277">
        <f t="shared" si="90"/>
        <v>208</v>
      </c>
      <c r="C247" s="278">
        <f t="shared" si="91"/>
      </c>
      <c r="D247" s="278">
        <f>IF(F247="","",IF(SUM($D$162:D246)=0,(郡市番号*1000)+1,MAX($D$162:D246)+1))</f>
      </c>
      <c r="E247" s="279">
        <f>IF('女子'!I100&lt;&gt;"",'女子'!I100,"")</f>
      </c>
      <c r="F247" s="278">
        <f>IF('女子'!J100&lt;&gt;"",'女子'!J100,"")</f>
      </c>
      <c r="G247" s="278">
        <f>IF('女子'!F100&lt;&gt;"",'女子'!F100,"")</f>
      </c>
      <c r="H247" s="278">
        <f t="shared" si="99"/>
      </c>
      <c r="I247" s="278">
        <f>IF('女子'!M100&lt;&gt;"",'女子'!M100,"")</f>
      </c>
      <c r="J247" s="278">
        <f t="shared" si="100"/>
      </c>
      <c r="K247" s="277">
        <f t="shared" si="92"/>
      </c>
      <c r="L247" s="280">
        <f t="shared" si="93"/>
      </c>
      <c r="M247" s="278"/>
      <c r="N247" s="278">
        <f t="shared" si="101"/>
      </c>
      <c r="O247" s="281">
        <f>IF('女子'!N100&lt;&gt;"",'女子'!N100,"")</f>
      </c>
      <c r="P247" s="277">
        <f t="shared" si="95"/>
      </c>
      <c r="Q247" s="277">
        <f t="shared" si="102"/>
      </c>
      <c r="R247" s="277">
        <f t="shared" si="103"/>
      </c>
      <c r="S247" s="277">
        <f t="shared" si="96"/>
      </c>
      <c r="T247" s="277">
        <f t="shared" si="94"/>
      </c>
      <c r="U247" s="282">
        <f t="shared" si="89"/>
      </c>
      <c r="V247" s="283">
        <f t="shared" si="97"/>
      </c>
      <c r="W247" s="284"/>
      <c r="Y247" s="433"/>
      <c r="Z247" s="278">
        <f>IF(S247="","",IF(COUNTIF($S$2:S247,S247)=1,"●",""))</f>
      </c>
      <c r="AA247" s="285">
        <f t="shared" si="98"/>
      </c>
    </row>
    <row r="248" spans="1:27" s="102" customFormat="1" ht="13.5">
      <c r="A248" s="102">
        <f t="shared" si="84"/>
        <v>264</v>
      </c>
      <c r="B248" s="102">
        <f t="shared" si="90"/>
        <v>208</v>
      </c>
      <c r="C248" s="103">
        <f t="shared" si="91"/>
      </c>
      <c r="D248" s="103">
        <f>IF(F248="","",IF(SUM($D$162:D247)=0,(郡市番号*1000)+1,MAX($D$162:D247)+1))</f>
      </c>
      <c r="E248" s="257">
        <f>IF('女子'!I101&lt;&gt;"",'女子'!I101,"")</f>
      </c>
      <c r="F248" s="103">
        <f>IF('女子'!J101&lt;&gt;"",'女子'!J101,"")</f>
      </c>
      <c r="G248" s="103">
        <f>IF('女子'!F101&lt;&gt;"",'女子'!F101,"")</f>
      </c>
      <c r="H248" s="103">
        <f t="shared" si="99"/>
      </c>
      <c r="I248" s="103">
        <f>IF('女子'!M101&lt;&gt;"",'女子'!M101,"")</f>
      </c>
      <c r="J248" s="103">
        <f t="shared" si="100"/>
      </c>
      <c r="K248" s="104">
        <f t="shared" si="92"/>
      </c>
      <c r="L248" s="115">
        <f t="shared" si="93"/>
      </c>
      <c r="M248" s="105"/>
      <c r="N248" s="103">
        <f t="shared" si="101"/>
      </c>
      <c r="O248" s="259">
        <f>IF('女子'!N101&lt;&gt;"",'女子'!N101,"")</f>
      </c>
      <c r="P248" s="106">
        <f t="shared" si="95"/>
      </c>
      <c r="Q248" s="106">
        <f t="shared" si="102"/>
      </c>
      <c r="R248" s="106">
        <f t="shared" si="103"/>
      </c>
      <c r="S248" s="106">
        <f t="shared" si="96"/>
      </c>
      <c r="T248" s="106">
        <f t="shared" si="94"/>
      </c>
      <c r="U248" s="65">
        <f t="shared" si="89"/>
      </c>
      <c r="V248" s="188">
        <f t="shared" si="97"/>
      </c>
      <c r="W248" s="194"/>
      <c r="Y248" s="433"/>
      <c r="Z248" s="103">
        <f>IF(S248="","",IF(COUNTIF($S$2:S248,S248)=1,"●",""))</f>
      </c>
      <c r="AA248" s="141">
        <f t="shared" si="98"/>
      </c>
    </row>
    <row r="249" spans="1:27" s="286" customFormat="1" ht="13.5">
      <c r="A249" s="286">
        <f t="shared" si="84"/>
        <v>264</v>
      </c>
      <c r="B249" s="286">
        <f t="shared" si="90"/>
        <v>208</v>
      </c>
      <c r="C249" s="287">
        <f t="shared" si="91"/>
      </c>
      <c r="D249" s="287">
        <f>IF(F249="","",IF(SUM($D$162:D248)=0,(郡市番号*1000)+1,MAX($D$162:D248)+1))</f>
      </c>
      <c r="E249" s="288">
        <f>IF('女子'!I102&lt;&gt;"",'女子'!I102,"")</f>
      </c>
      <c r="F249" s="287">
        <f>IF('女子'!J102&lt;&gt;"",'女子'!J102,"")</f>
      </c>
      <c r="G249" s="287">
        <f>IF('女子'!F102&lt;&gt;"",'女子'!F102,"")</f>
      </c>
      <c r="H249" s="287">
        <f t="shared" si="99"/>
      </c>
      <c r="I249" s="287">
        <f>IF('女子'!M102&lt;&gt;"",'女子'!M102,"")</f>
      </c>
      <c r="J249" s="287">
        <f t="shared" si="100"/>
      </c>
      <c r="K249" s="286">
        <f t="shared" si="92"/>
      </c>
      <c r="L249" s="289">
        <f t="shared" si="93"/>
      </c>
      <c r="M249" s="287"/>
      <c r="N249" s="287">
        <f t="shared" si="101"/>
      </c>
      <c r="O249" s="290">
        <f>IF('女子'!N102&lt;&gt;"",'女子'!N102,"")</f>
      </c>
      <c r="P249" s="286">
        <f t="shared" si="95"/>
      </c>
      <c r="Q249" s="286">
        <f t="shared" si="102"/>
      </c>
      <c r="R249" s="286">
        <f t="shared" si="103"/>
      </c>
      <c r="S249" s="286">
        <f t="shared" si="96"/>
      </c>
      <c r="T249" s="286">
        <f t="shared" si="94"/>
      </c>
      <c r="U249" s="291">
        <f t="shared" si="89"/>
      </c>
      <c r="V249" s="292">
        <f t="shared" si="97"/>
      </c>
      <c r="W249" s="293"/>
      <c r="Y249" s="434"/>
      <c r="Z249" s="287">
        <f>IF(S249="","",IF(COUNTIF($S$2:S249,S249)=1,"●",""))</f>
      </c>
      <c r="AA249" s="294">
        <f t="shared" si="98"/>
      </c>
    </row>
    <row r="250" spans="1:27" s="97" customFormat="1" ht="13.5">
      <c r="A250" s="97">
        <f t="shared" si="84"/>
        <v>264</v>
      </c>
      <c r="B250" s="97">
        <f t="shared" si="90"/>
        <v>208</v>
      </c>
      <c r="C250" s="98">
        <f t="shared" si="91"/>
      </c>
      <c r="D250" s="98">
        <f>IF(F250="","",IF(SUM($D$162:D249)=0,(郡市番号*1000)+1,MAX($D$162:D249)+1))</f>
      </c>
      <c r="E250" s="256">
        <f>IF('女子'!I103&lt;&gt;"",'女子'!I103,"")</f>
      </c>
      <c r="F250" s="98">
        <f>IF('女子'!J103&lt;&gt;"",'女子'!J103,"")</f>
      </c>
      <c r="G250" s="98">
        <f>IF('女子'!F103&lt;&gt;"",'女子'!F103,"")</f>
      </c>
      <c r="H250" s="98">
        <f t="shared" si="99"/>
      </c>
      <c r="I250" s="98">
        <f>IF('女子'!M103&lt;&gt;"",'女子'!M103,"")</f>
      </c>
      <c r="J250" s="98">
        <f t="shared" si="100"/>
      </c>
      <c r="K250" s="99">
        <f t="shared" si="92"/>
      </c>
      <c r="L250" s="114">
        <f t="shared" si="93"/>
      </c>
      <c r="M250" s="100"/>
      <c r="N250" s="98">
        <f t="shared" si="101"/>
      </c>
      <c r="O250" s="258">
        <f>IF('女子'!N103&lt;&gt;"",'女子'!N103,"")</f>
      </c>
      <c r="P250" s="101">
        <f t="shared" si="95"/>
      </c>
      <c r="Q250" s="101">
        <f t="shared" si="102"/>
      </c>
      <c r="R250" s="101">
        <f t="shared" si="103"/>
      </c>
      <c r="S250" s="101">
        <f t="shared" si="96"/>
      </c>
      <c r="T250" s="101">
        <f t="shared" si="94"/>
      </c>
      <c r="U250" s="91">
        <f t="shared" si="89"/>
      </c>
      <c r="V250" s="188">
        <f t="shared" si="97"/>
      </c>
      <c r="W250" s="194"/>
      <c r="Y250" s="432" t="s">
        <v>66</v>
      </c>
      <c r="Z250" s="98">
        <f>IF(S250="","",IF(COUNTIF($S$2:S250,S250)=1,"●",""))</f>
      </c>
      <c r="AA250" s="140">
        <f t="shared" si="98"/>
      </c>
    </row>
    <row r="251" spans="1:27" s="277" customFormat="1" ht="13.5">
      <c r="A251" s="277">
        <f t="shared" si="84"/>
        <v>264</v>
      </c>
      <c r="B251" s="277">
        <f t="shared" si="90"/>
        <v>208</v>
      </c>
      <c r="C251" s="278">
        <f t="shared" si="91"/>
      </c>
      <c r="D251" s="278">
        <f>IF(F251="","",IF(SUM($D$162:D250)=0,(郡市番号*1000)+1,MAX($D$162:D250)+1))</f>
      </c>
      <c r="E251" s="279">
        <f>IF('女子'!I104&lt;&gt;"",'女子'!I104,"")</f>
      </c>
      <c r="F251" s="278">
        <f>IF('女子'!J104&lt;&gt;"",'女子'!J104,"")</f>
      </c>
      <c r="G251" s="278">
        <f>IF('女子'!F104&lt;&gt;"",'女子'!F104,"")</f>
      </c>
      <c r="H251" s="278">
        <f t="shared" si="99"/>
      </c>
      <c r="I251" s="278">
        <f>IF('女子'!M104&lt;&gt;"",'女子'!M104,"")</f>
      </c>
      <c r="J251" s="278">
        <f t="shared" si="100"/>
      </c>
      <c r="K251" s="277">
        <f t="shared" si="92"/>
      </c>
      <c r="L251" s="280">
        <f t="shared" si="93"/>
      </c>
      <c r="M251" s="278"/>
      <c r="N251" s="278">
        <f t="shared" si="101"/>
      </c>
      <c r="O251" s="281">
        <f>IF('女子'!N104&lt;&gt;"",'女子'!N104,"")</f>
      </c>
      <c r="P251" s="277">
        <f t="shared" si="95"/>
      </c>
      <c r="Q251" s="277">
        <f t="shared" si="102"/>
      </c>
      <c r="R251" s="277">
        <f t="shared" si="103"/>
      </c>
      <c r="S251" s="277">
        <f t="shared" si="96"/>
      </c>
      <c r="T251" s="277">
        <f t="shared" si="94"/>
      </c>
      <c r="U251" s="282">
        <f t="shared" si="89"/>
      </c>
      <c r="V251" s="283">
        <f t="shared" si="97"/>
      </c>
      <c r="W251" s="284"/>
      <c r="Y251" s="433"/>
      <c r="Z251" s="278">
        <f>IF(S251="","",IF(COUNTIF($S$2:S251,S251)=1,"●",""))</f>
      </c>
      <c r="AA251" s="285">
        <f t="shared" si="98"/>
      </c>
    </row>
    <row r="252" spans="1:27" s="102" customFormat="1" ht="13.5">
      <c r="A252" s="102">
        <f t="shared" si="84"/>
        <v>264</v>
      </c>
      <c r="B252" s="102">
        <f t="shared" si="90"/>
        <v>208</v>
      </c>
      <c r="C252" s="103">
        <f t="shared" si="91"/>
      </c>
      <c r="D252" s="103">
        <f>IF(F252="","",IF(SUM($D$162:D251)=0,(郡市番号*1000)+1,MAX($D$162:D251)+1))</f>
      </c>
      <c r="E252" s="257">
        <f>IF('女子'!I105&lt;&gt;"",'女子'!I105,"")</f>
      </c>
      <c r="F252" s="103">
        <f>IF('女子'!J105&lt;&gt;"",'女子'!J105,"")</f>
      </c>
      <c r="G252" s="103">
        <f>IF('女子'!F105&lt;&gt;"",'女子'!F105,"")</f>
      </c>
      <c r="H252" s="103">
        <f t="shared" si="99"/>
      </c>
      <c r="I252" s="103">
        <f>IF('女子'!M105&lt;&gt;"",'女子'!M105,"")</f>
      </c>
      <c r="J252" s="103">
        <f t="shared" si="100"/>
      </c>
      <c r="K252" s="104">
        <f t="shared" si="92"/>
      </c>
      <c r="L252" s="115">
        <f t="shared" si="93"/>
      </c>
      <c r="M252" s="105"/>
      <c r="N252" s="103">
        <f t="shared" si="101"/>
      </c>
      <c r="O252" s="259">
        <f>IF('女子'!N105&lt;&gt;"",'女子'!N105,"")</f>
      </c>
      <c r="P252" s="106">
        <f t="shared" si="95"/>
      </c>
      <c r="Q252" s="106">
        <f t="shared" si="102"/>
      </c>
      <c r="R252" s="106">
        <f t="shared" si="103"/>
      </c>
      <c r="S252" s="106">
        <f t="shared" si="96"/>
      </c>
      <c r="T252" s="106">
        <f t="shared" si="94"/>
      </c>
      <c r="U252" s="65">
        <f t="shared" si="89"/>
      </c>
      <c r="V252" s="188">
        <f t="shared" si="97"/>
      </c>
      <c r="W252" s="194"/>
      <c r="Y252" s="433"/>
      <c r="Z252" s="103">
        <f>IF(S252="","",IF(COUNTIF($S$2:S252,S252)=1,"●",""))</f>
      </c>
      <c r="AA252" s="141">
        <f t="shared" si="98"/>
      </c>
    </row>
    <row r="253" spans="1:27" s="277" customFormat="1" ht="13.5">
      <c r="A253" s="277">
        <f t="shared" si="84"/>
        <v>264</v>
      </c>
      <c r="B253" s="277">
        <f t="shared" si="90"/>
        <v>208</v>
      </c>
      <c r="C253" s="278">
        <f t="shared" si="91"/>
      </c>
      <c r="D253" s="278">
        <f>IF(F253="","",IF(SUM($D$162:D252)=0,(郡市番号*1000)+1,MAX($D$162:D252)+1))</f>
      </c>
      <c r="E253" s="279">
        <f>IF('女子'!I106&lt;&gt;"",'女子'!I106,"")</f>
      </c>
      <c r="F253" s="278">
        <f>IF('女子'!J106&lt;&gt;"",'女子'!J106,"")</f>
      </c>
      <c r="G253" s="278">
        <f>IF('女子'!F106&lt;&gt;"",'女子'!F106,"")</f>
      </c>
      <c r="H253" s="278">
        <f t="shared" si="99"/>
      </c>
      <c r="I253" s="278">
        <f>IF('女子'!M106&lt;&gt;"",'女子'!M106,"")</f>
      </c>
      <c r="J253" s="278">
        <f t="shared" si="100"/>
      </c>
      <c r="K253" s="277">
        <f t="shared" si="92"/>
      </c>
      <c r="L253" s="280">
        <f t="shared" si="93"/>
      </c>
      <c r="M253" s="278"/>
      <c r="N253" s="278">
        <f t="shared" si="101"/>
      </c>
      <c r="O253" s="281">
        <f>IF('女子'!N106&lt;&gt;"",'女子'!N106,"")</f>
      </c>
      <c r="P253" s="277">
        <f t="shared" si="95"/>
      </c>
      <c r="Q253" s="277">
        <f t="shared" si="102"/>
      </c>
      <c r="R253" s="277">
        <f t="shared" si="103"/>
      </c>
      <c r="S253" s="277">
        <f t="shared" si="96"/>
      </c>
      <c r="T253" s="277">
        <f t="shared" si="94"/>
      </c>
      <c r="U253" s="282">
        <f t="shared" si="89"/>
      </c>
      <c r="V253" s="283">
        <f t="shared" si="97"/>
      </c>
      <c r="W253" s="284"/>
      <c r="Y253" s="433"/>
      <c r="Z253" s="278">
        <f>IF(S253="","",IF(COUNTIF($S$2:S253,S253)=1,"●",""))</f>
      </c>
      <c r="AA253" s="285">
        <f t="shared" si="98"/>
      </c>
    </row>
    <row r="254" spans="1:27" s="102" customFormat="1" ht="13.5">
      <c r="A254" s="102">
        <f t="shared" si="84"/>
        <v>264</v>
      </c>
      <c r="B254" s="102">
        <f t="shared" si="90"/>
        <v>208</v>
      </c>
      <c r="C254" s="103">
        <f t="shared" si="91"/>
      </c>
      <c r="D254" s="103">
        <f>IF(F254="","",IF(SUM($D$162:D253)=0,(郡市番号*1000)+1,MAX($D$162:D253)+1))</f>
      </c>
      <c r="E254" s="257">
        <f>IF('女子'!I107&lt;&gt;"",'女子'!I107,"")</f>
      </c>
      <c r="F254" s="103">
        <f>IF('女子'!J107&lt;&gt;"",'女子'!J107,"")</f>
      </c>
      <c r="G254" s="103">
        <f>IF('女子'!F107&lt;&gt;"",'女子'!F107,"")</f>
      </c>
      <c r="H254" s="103">
        <f t="shared" si="99"/>
      </c>
      <c r="I254" s="103">
        <f>IF('女子'!M107&lt;&gt;"",'女子'!M107,"")</f>
      </c>
      <c r="J254" s="103">
        <f t="shared" si="100"/>
      </c>
      <c r="K254" s="104">
        <f t="shared" si="92"/>
      </c>
      <c r="L254" s="115">
        <f t="shared" si="93"/>
      </c>
      <c r="M254" s="105"/>
      <c r="N254" s="103">
        <f t="shared" si="101"/>
      </c>
      <c r="O254" s="259">
        <f>IF('女子'!N107&lt;&gt;"",'女子'!N107,"")</f>
      </c>
      <c r="P254" s="106">
        <f t="shared" si="95"/>
      </c>
      <c r="Q254" s="106">
        <f t="shared" si="102"/>
      </c>
      <c r="R254" s="106">
        <f t="shared" si="103"/>
      </c>
      <c r="S254" s="106">
        <f t="shared" si="96"/>
      </c>
      <c r="T254" s="106">
        <f t="shared" si="94"/>
      </c>
      <c r="U254" s="65">
        <f t="shared" si="89"/>
      </c>
      <c r="V254" s="188">
        <f t="shared" si="97"/>
      </c>
      <c r="W254" s="194"/>
      <c r="Y254" s="433"/>
      <c r="Z254" s="103">
        <f>IF(S254="","",IF(COUNTIF($S$2:S254,S254)=1,"●",""))</f>
      </c>
      <c r="AA254" s="141">
        <f t="shared" si="98"/>
      </c>
    </row>
    <row r="255" spans="1:27" s="277" customFormat="1" ht="13.5">
      <c r="A255" s="277">
        <f t="shared" si="84"/>
        <v>264</v>
      </c>
      <c r="B255" s="277">
        <f t="shared" si="90"/>
        <v>208</v>
      </c>
      <c r="C255" s="278">
        <f t="shared" si="91"/>
      </c>
      <c r="D255" s="278">
        <f>IF(F255="","",IF(SUM($D$162:D254)=0,(郡市番号*1000)+1,MAX($D$162:D254)+1))</f>
      </c>
      <c r="E255" s="279">
        <f>IF('女子'!I108&lt;&gt;"",'女子'!I108,"")</f>
      </c>
      <c r="F255" s="278">
        <f>IF('女子'!J108&lt;&gt;"",'女子'!J108,"")</f>
      </c>
      <c r="G255" s="278">
        <f>IF('女子'!F108&lt;&gt;"",'女子'!F108,"")</f>
      </c>
      <c r="H255" s="278">
        <f t="shared" si="99"/>
      </c>
      <c r="I255" s="278">
        <f>IF('女子'!M108&lt;&gt;"",'女子'!M108,"")</f>
      </c>
      <c r="J255" s="278">
        <f t="shared" si="100"/>
      </c>
      <c r="K255" s="277">
        <f t="shared" si="92"/>
      </c>
      <c r="L255" s="280">
        <f t="shared" si="93"/>
      </c>
      <c r="M255" s="278"/>
      <c r="N255" s="278">
        <f t="shared" si="101"/>
      </c>
      <c r="O255" s="281">
        <f>IF('女子'!N108&lt;&gt;"",'女子'!N108,"")</f>
      </c>
      <c r="P255" s="277">
        <f t="shared" si="95"/>
      </c>
      <c r="Q255" s="277">
        <f t="shared" si="102"/>
      </c>
      <c r="R255" s="277">
        <f t="shared" si="103"/>
      </c>
      <c r="S255" s="277">
        <f t="shared" si="96"/>
      </c>
      <c r="T255" s="277">
        <f t="shared" si="94"/>
      </c>
      <c r="U255" s="282">
        <f t="shared" si="89"/>
      </c>
      <c r="V255" s="283">
        <f t="shared" si="97"/>
      </c>
      <c r="W255" s="284"/>
      <c r="Y255" s="433"/>
      <c r="Z255" s="278">
        <f>IF(S255="","",IF(COUNTIF($S$2:S255,S255)=1,"●",""))</f>
      </c>
      <c r="AA255" s="285">
        <f t="shared" si="98"/>
      </c>
    </row>
    <row r="256" spans="1:27" s="102" customFormat="1" ht="13.5">
      <c r="A256" s="102">
        <f t="shared" si="84"/>
        <v>264</v>
      </c>
      <c r="B256" s="102">
        <f t="shared" si="90"/>
        <v>208</v>
      </c>
      <c r="C256" s="103">
        <f t="shared" si="91"/>
      </c>
      <c r="D256" s="103">
        <f>IF(F256="","",IF(SUM($D$162:D255)=0,(郡市番号*1000)+1,MAX($D$162:D255)+1))</f>
      </c>
      <c r="E256" s="257">
        <f>IF('女子'!I109&lt;&gt;"",'女子'!I109,"")</f>
      </c>
      <c r="F256" s="103">
        <f>IF('女子'!J109&lt;&gt;"",'女子'!J109,"")</f>
      </c>
      <c r="G256" s="103">
        <f>IF('女子'!F109&lt;&gt;"",'女子'!F109,"")</f>
      </c>
      <c r="H256" s="103">
        <f t="shared" si="99"/>
      </c>
      <c r="I256" s="103">
        <f>IF('女子'!M109&lt;&gt;"",'女子'!M109,"")</f>
      </c>
      <c r="J256" s="103">
        <f t="shared" si="100"/>
      </c>
      <c r="K256" s="104">
        <f t="shared" si="92"/>
      </c>
      <c r="L256" s="115">
        <f t="shared" si="93"/>
      </c>
      <c r="M256" s="105"/>
      <c r="N256" s="103">
        <f t="shared" si="101"/>
      </c>
      <c r="O256" s="259">
        <f>IF('女子'!N109&lt;&gt;"",'女子'!N109,"")</f>
      </c>
      <c r="P256" s="106">
        <f t="shared" si="95"/>
      </c>
      <c r="Q256" s="106">
        <f t="shared" si="102"/>
      </c>
      <c r="R256" s="106">
        <f t="shared" si="103"/>
      </c>
      <c r="S256" s="106">
        <f t="shared" si="96"/>
      </c>
      <c r="T256" s="106">
        <f t="shared" si="94"/>
      </c>
      <c r="U256" s="65">
        <f t="shared" si="89"/>
      </c>
      <c r="V256" s="188">
        <f t="shared" si="97"/>
      </c>
      <c r="W256" s="194"/>
      <c r="Y256" s="433"/>
      <c r="Z256" s="103">
        <f>IF(S256="","",IF(COUNTIF($S$2:S256,S256)=1,"●",""))</f>
      </c>
      <c r="AA256" s="141">
        <f t="shared" si="98"/>
      </c>
    </row>
    <row r="257" spans="1:27" s="286" customFormat="1" ht="13.5">
      <c r="A257" s="286">
        <f t="shared" si="84"/>
        <v>264</v>
      </c>
      <c r="B257" s="286">
        <f t="shared" si="90"/>
        <v>208</v>
      </c>
      <c r="C257" s="287">
        <f t="shared" si="91"/>
      </c>
      <c r="D257" s="287">
        <f>IF(F257="","",IF(SUM($D$162:D256)=0,(郡市番号*1000)+1,MAX($D$162:D256)+1))</f>
      </c>
      <c r="E257" s="288">
        <f>IF('女子'!I110&lt;&gt;"",'女子'!I110,"")</f>
      </c>
      <c r="F257" s="287">
        <f>IF('女子'!J110&lt;&gt;"",'女子'!J110,"")</f>
      </c>
      <c r="G257" s="287">
        <f>IF('女子'!F110&lt;&gt;"",'女子'!F110,"")</f>
      </c>
      <c r="H257" s="287">
        <f t="shared" si="99"/>
      </c>
      <c r="I257" s="287">
        <f>IF('女子'!M110&lt;&gt;"",'女子'!M110,"")</f>
      </c>
      <c r="J257" s="287">
        <f t="shared" si="100"/>
      </c>
      <c r="K257" s="286">
        <f t="shared" si="92"/>
      </c>
      <c r="L257" s="289">
        <f t="shared" si="93"/>
      </c>
      <c r="M257" s="287"/>
      <c r="N257" s="287">
        <f t="shared" si="101"/>
      </c>
      <c r="O257" s="290">
        <f>IF('女子'!N110&lt;&gt;"",'女子'!N110,"")</f>
      </c>
      <c r="P257" s="286">
        <f t="shared" si="95"/>
      </c>
      <c r="Q257" s="286">
        <f t="shared" si="102"/>
      </c>
      <c r="R257" s="286">
        <f t="shared" si="103"/>
      </c>
      <c r="S257" s="286">
        <f t="shared" si="96"/>
      </c>
      <c r="T257" s="286">
        <f t="shared" si="94"/>
      </c>
      <c r="U257" s="291">
        <f t="shared" si="89"/>
      </c>
      <c r="V257" s="292">
        <f t="shared" si="97"/>
      </c>
      <c r="W257" s="293"/>
      <c r="Y257" s="434"/>
      <c r="Z257" s="287">
        <f>IF(S257="","",IF(COUNTIF($S$2:S257,S257)=1,"●",""))</f>
      </c>
      <c r="AA257" s="294">
        <f t="shared" si="98"/>
      </c>
    </row>
    <row r="258" spans="1:27" s="97" customFormat="1" ht="13.5">
      <c r="A258" s="97">
        <f aca="true" t="shared" si="104" ref="A258:A265">COUNTIF($S$2:$S$265,S258)</f>
        <v>264</v>
      </c>
      <c r="B258" s="97">
        <f aca="true" t="shared" si="105" ref="B258:B265">COUNTIF($S$2:$S$105,S258)+COUNTIF($S$162:$S$265,S258)</f>
        <v>208</v>
      </c>
      <c r="C258" s="98">
        <f t="shared" si="91"/>
      </c>
      <c r="D258" s="98">
        <f>IF(F258="","",IF(SUM($D$162:D257)=0,(郡市番号*1000)+1,MAX($D$162:D257)+1))</f>
      </c>
      <c r="E258" s="256">
        <f>IF('女子'!I111&lt;&gt;"",'女子'!I111,"")</f>
      </c>
      <c r="F258" s="98">
        <f>IF('女子'!J111&lt;&gt;"",'女子'!J111,"")</f>
      </c>
      <c r="G258" s="98">
        <f>IF('女子'!F111&lt;&gt;"",'女子'!F111,"")</f>
      </c>
      <c r="H258" s="98">
        <f t="shared" si="99"/>
      </c>
      <c r="I258" s="98">
        <f>IF('女子'!M111&lt;&gt;"",'女子'!M111,"")</f>
      </c>
      <c r="J258" s="98">
        <f t="shared" si="100"/>
      </c>
      <c r="K258" s="99">
        <f aca="true" t="shared" si="106" ref="K258:K265">IF(E258="","",K98)</f>
      </c>
      <c r="L258" s="114">
        <f aca="true" t="shared" si="107" ref="L258:L265">IF(E258="","",L98)</f>
      </c>
      <c r="M258" s="100"/>
      <c r="N258" s="98">
        <f t="shared" si="101"/>
      </c>
      <c r="O258" s="258">
        <f>IF('女子'!N111&lt;&gt;"",'女子'!N111,"")</f>
      </c>
      <c r="P258" s="101">
        <f t="shared" si="95"/>
      </c>
      <c r="Q258" s="101">
        <f t="shared" si="102"/>
      </c>
      <c r="R258" s="101">
        <f t="shared" si="103"/>
      </c>
      <c r="S258" s="101">
        <f t="shared" si="96"/>
      </c>
      <c r="T258" s="101">
        <f aca="true" t="shared" si="108" ref="T258:T265">IF(F258="","",COUNTIF($S$2:$S$105,S258)+COUNTIF($S$162:$S$265,S258))</f>
      </c>
      <c r="U258" s="91">
        <f t="shared" si="89"/>
      </c>
      <c r="V258" s="188">
        <f t="shared" si="97"/>
      </c>
      <c r="W258" s="194"/>
      <c r="Y258" s="432" t="s">
        <v>68</v>
      </c>
      <c r="Z258" s="98">
        <f>IF(S258="","",IF(COUNTIF($S$2:S258,S258)=1,"●",""))</f>
      </c>
      <c r="AA258" s="140">
        <f t="shared" si="98"/>
      </c>
    </row>
    <row r="259" spans="1:27" s="277" customFormat="1" ht="13.5">
      <c r="A259" s="277">
        <f t="shared" si="104"/>
        <v>264</v>
      </c>
      <c r="B259" s="277">
        <f t="shared" si="105"/>
        <v>208</v>
      </c>
      <c r="C259" s="278">
        <f t="shared" si="91"/>
      </c>
      <c r="D259" s="278">
        <f>IF(F259="","",IF(SUM($D$162:D258)=0,(郡市番号*1000)+1,MAX($D$162:D258)+1))</f>
      </c>
      <c r="E259" s="279">
        <f>IF('女子'!I112&lt;&gt;"",'女子'!I112,"")</f>
      </c>
      <c r="F259" s="278">
        <f>IF('女子'!J112&lt;&gt;"",'女子'!J112,"")</f>
      </c>
      <c r="G259" s="278">
        <f>IF('女子'!F112&lt;&gt;"",'女子'!F112,"")</f>
      </c>
      <c r="H259" s="278">
        <f t="shared" si="99"/>
      </c>
      <c r="I259" s="278">
        <f>IF('女子'!M112&lt;&gt;"",'女子'!M112,"")</f>
      </c>
      <c r="J259" s="278">
        <f t="shared" si="100"/>
      </c>
      <c r="K259" s="277">
        <f t="shared" si="106"/>
      </c>
      <c r="L259" s="280">
        <f t="shared" si="107"/>
      </c>
      <c r="M259" s="278"/>
      <c r="N259" s="278">
        <f t="shared" si="101"/>
      </c>
      <c r="O259" s="281">
        <f>IF('女子'!N112&lt;&gt;"",'女子'!N112,"")</f>
      </c>
      <c r="P259" s="277">
        <f t="shared" si="95"/>
      </c>
      <c r="Q259" s="277">
        <f t="shared" si="102"/>
      </c>
      <c r="R259" s="277">
        <f t="shared" si="103"/>
      </c>
      <c r="S259" s="277">
        <f t="shared" si="96"/>
      </c>
      <c r="T259" s="277">
        <f t="shared" si="108"/>
      </c>
      <c r="U259" s="282">
        <f t="shared" si="89"/>
      </c>
      <c r="V259" s="283">
        <f t="shared" si="97"/>
      </c>
      <c r="W259" s="284"/>
      <c r="Y259" s="433"/>
      <c r="Z259" s="278">
        <f>IF(S259="","",IF(COUNTIF($S$2:S259,S259)=1,"●",""))</f>
      </c>
      <c r="AA259" s="285">
        <f t="shared" si="98"/>
      </c>
    </row>
    <row r="260" spans="1:27" s="102" customFormat="1" ht="13.5">
      <c r="A260" s="102">
        <f t="shared" si="104"/>
        <v>264</v>
      </c>
      <c r="B260" s="102">
        <f t="shared" si="105"/>
        <v>208</v>
      </c>
      <c r="C260" s="103">
        <f t="shared" si="91"/>
      </c>
      <c r="D260" s="103">
        <f>IF(F260="","",IF(SUM($D$162:D259)=0,(郡市番号*1000)+1,MAX($D$162:D259)+1))</f>
      </c>
      <c r="E260" s="257">
        <f>IF('女子'!I113&lt;&gt;"",'女子'!I113,"")</f>
      </c>
      <c r="F260" s="103">
        <f>IF('女子'!J113&lt;&gt;"",'女子'!J113,"")</f>
      </c>
      <c r="G260" s="103">
        <f>IF('女子'!F113&lt;&gt;"",'女子'!F113,"")</f>
      </c>
      <c r="H260" s="103">
        <f t="shared" si="99"/>
      </c>
      <c r="I260" s="103">
        <f>IF('女子'!M113&lt;&gt;"",'女子'!M113,"")</f>
      </c>
      <c r="J260" s="103">
        <f t="shared" si="100"/>
      </c>
      <c r="K260" s="104">
        <f t="shared" si="106"/>
      </c>
      <c r="L260" s="115">
        <f t="shared" si="107"/>
      </c>
      <c r="M260" s="105"/>
      <c r="N260" s="103">
        <f t="shared" si="101"/>
      </c>
      <c r="O260" s="259">
        <f>IF('女子'!N113&lt;&gt;"",'女子'!N113,"")</f>
      </c>
      <c r="P260" s="106">
        <f t="shared" si="95"/>
      </c>
      <c r="Q260" s="106">
        <f t="shared" si="102"/>
      </c>
      <c r="R260" s="106">
        <f t="shared" si="103"/>
      </c>
      <c r="S260" s="106">
        <f t="shared" si="96"/>
      </c>
      <c r="T260" s="106">
        <f t="shared" si="108"/>
      </c>
      <c r="U260" s="65">
        <f t="shared" si="89"/>
      </c>
      <c r="V260" s="188">
        <f t="shared" si="97"/>
      </c>
      <c r="W260" s="194"/>
      <c r="Y260" s="433"/>
      <c r="Z260" s="103">
        <f>IF(S260="","",IF(COUNTIF($S$2:S260,S260)=1,"●",""))</f>
      </c>
      <c r="AA260" s="141">
        <f t="shared" si="98"/>
      </c>
    </row>
    <row r="261" spans="1:27" s="277" customFormat="1" ht="13.5">
      <c r="A261" s="277">
        <f t="shared" si="104"/>
        <v>264</v>
      </c>
      <c r="B261" s="277">
        <f t="shared" si="105"/>
        <v>208</v>
      </c>
      <c r="C261" s="278">
        <f t="shared" si="91"/>
      </c>
      <c r="D261" s="278">
        <f>IF(F261="","",IF(SUM($D$162:D260)=0,(郡市番号*1000)+1,MAX($D$162:D260)+1))</f>
      </c>
      <c r="E261" s="279">
        <f>IF('女子'!I114&lt;&gt;"",'女子'!I114,"")</f>
      </c>
      <c r="F261" s="278">
        <f>IF('女子'!J114&lt;&gt;"",'女子'!J114,"")</f>
      </c>
      <c r="G261" s="278">
        <f>IF('女子'!F114&lt;&gt;"",'女子'!F114,"")</f>
      </c>
      <c r="H261" s="278">
        <f t="shared" si="99"/>
      </c>
      <c r="I261" s="278">
        <f>IF('女子'!M114&lt;&gt;"",'女子'!M114,"")</f>
      </c>
      <c r="J261" s="278">
        <f t="shared" si="100"/>
      </c>
      <c r="K261" s="277">
        <f t="shared" si="106"/>
      </c>
      <c r="L261" s="280">
        <f t="shared" si="107"/>
      </c>
      <c r="M261" s="278"/>
      <c r="N261" s="278">
        <f t="shared" si="101"/>
      </c>
      <c r="O261" s="281">
        <f>IF('女子'!N114&lt;&gt;"",'女子'!N114,"")</f>
      </c>
      <c r="P261" s="277">
        <f t="shared" si="95"/>
      </c>
      <c r="Q261" s="277">
        <f t="shared" si="102"/>
      </c>
      <c r="R261" s="277">
        <f t="shared" si="103"/>
      </c>
      <c r="S261" s="277">
        <f t="shared" si="96"/>
      </c>
      <c r="T261" s="277">
        <f t="shared" si="108"/>
      </c>
      <c r="U261" s="282">
        <f t="shared" si="89"/>
      </c>
      <c r="V261" s="283">
        <f t="shared" si="97"/>
      </c>
      <c r="W261" s="284"/>
      <c r="Y261" s="433"/>
      <c r="Z261" s="278">
        <f>IF(S261="","",IF(COUNTIF($S$2:S261,S261)=1,"●",""))</f>
      </c>
      <c r="AA261" s="285">
        <f t="shared" si="98"/>
      </c>
    </row>
    <row r="262" spans="1:27" s="102" customFormat="1" ht="13.5">
      <c r="A262" s="102">
        <f t="shared" si="104"/>
        <v>264</v>
      </c>
      <c r="B262" s="102">
        <f t="shared" si="105"/>
        <v>208</v>
      </c>
      <c r="C262" s="103">
        <f t="shared" si="91"/>
      </c>
      <c r="D262" s="103">
        <f>IF(F262="","",IF(SUM($D$162:D261)=0,(郡市番号*1000)+1,MAX($D$162:D261)+1))</f>
      </c>
      <c r="E262" s="257">
        <f>IF('女子'!I115&lt;&gt;"",'女子'!I115,"")</f>
      </c>
      <c r="F262" s="103">
        <f>IF('女子'!J115&lt;&gt;"",'女子'!J115,"")</f>
      </c>
      <c r="G262" s="103">
        <f>IF('女子'!F115&lt;&gt;"",'女子'!F115,"")</f>
      </c>
      <c r="H262" s="103">
        <f t="shared" si="99"/>
      </c>
      <c r="I262" s="103">
        <f>IF('女子'!M115&lt;&gt;"",'女子'!M115,"")</f>
      </c>
      <c r="J262" s="103">
        <f t="shared" si="100"/>
      </c>
      <c r="K262" s="104">
        <f t="shared" si="106"/>
      </c>
      <c r="L262" s="115">
        <f t="shared" si="107"/>
      </c>
      <c r="M262" s="105"/>
      <c r="N262" s="103">
        <f t="shared" si="101"/>
      </c>
      <c r="O262" s="259">
        <f>IF('女子'!N115&lt;&gt;"",'女子'!N115,"")</f>
      </c>
      <c r="P262" s="106">
        <f t="shared" si="95"/>
      </c>
      <c r="Q262" s="106">
        <f t="shared" si="102"/>
      </c>
      <c r="R262" s="106">
        <f t="shared" si="103"/>
      </c>
      <c r="S262" s="106">
        <f t="shared" si="96"/>
      </c>
      <c r="T262" s="106">
        <f t="shared" si="108"/>
      </c>
      <c r="U262" s="65">
        <f>IF(OR(T262="",T262&lt;3),"","確認")</f>
      </c>
      <c r="V262" s="188">
        <f t="shared" si="97"/>
      </c>
      <c r="W262" s="194"/>
      <c r="Y262" s="433"/>
      <c r="Z262" s="103">
        <f>IF(S262="","",IF(COUNTIF($S$2:S262,S262)=1,"●",""))</f>
      </c>
      <c r="AA262" s="141">
        <f t="shared" si="98"/>
      </c>
    </row>
    <row r="263" spans="1:27" s="277" customFormat="1" ht="13.5">
      <c r="A263" s="277">
        <f t="shared" si="104"/>
        <v>264</v>
      </c>
      <c r="B263" s="277">
        <f t="shared" si="105"/>
        <v>208</v>
      </c>
      <c r="C263" s="278">
        <f t="shared" si="91"/>
      </c>
      <c r="D263" s="278">
        <f>IF(F263="","",IF(SUM($D$162:D262)=0,(郡市番号*1000)+1,MAX($D$162:D262)+1))</f>
      </c>
      <c r="E263" s="279">
        <f>IF('女子'!I116&lt;&gt;"",'女子'!I116,"")</f>
      </c>
      <c r="F263" s="278">
        <f>IF('女子'!J116&lt;&gt;"",'女子'!J116,"")</f>
      </c>
      <c r="G263" s="278">
        <f>IF('女子'!F116&lt;&gt;"",'女子'!F116,"")</f>
      </c>
      <c r="H263" s="278">
        <f t="shared" si="99"/>
      </c>
      <c r="I263" s="278">
        <f>IF('女子'!M116&lt;&gt;"",'女子'!M116,"")</f>
      </c>
      <c r="J263" s="278">
        <f t="shared" si="100"/>
      </c>
      <c r="K263" s="277">
        <f t="shared" si="106"/>
      </c>
      <c r="L263" s="280">
        <f t="shared" si="107"/>
      </c>
      <c r="M263" s="278"/>
      <c r="N263" s="278">
        <f t="shared" si="101"/>
      </c>
      <c r="O263" s="281">
        <f>IF('女子'!N116&lt;&gt;"",'女子'!N116,"")</f>
      </c>
      <c r="P263" s="277">
        <f t="shared" si="95"/>
      </c>
      <c r="Q263" s="277">
        <f t="shared" si="102"/>
      </c>
      <c r="R263" s="277">
        <f t="shared" si="103"/>
      </c>
      <c r="S263" s="277">
        <f t="shared" si="96"/>
      </c>
      <c r="T263" s="277">
        <f t="shared" si="108"/>
      </c>
      <c r="U263" s="282">
        <f t="shared" si="89"/>
      </c>
      <c r="V263" s="283">
        <f t="shared" si="97"/>
      </c>
      <c r="W263" s="284"/>
      <c r="Y263" s="433"/>
      <c r="Z263" s="278">
        <f>IF(S263="","",IF(COUNTIF($S$2:S263,S263)=1,"●",""))</f>
      </c>
      <c r="AA263" s="285">
        <f t="shared" si="98"/>
      </c>
    </row>
    <row r="264" spans="1:27" s="102" customFormat="1" ht="13.5">
      <c r="A264" s="102">
        <f t="shared" si="104"/>
        <v>264</v>
      </c>
      <c r="B264" s="102">
        <f t="shared" si="105"/>
        <v>208</v>
      </c>
      <c r="C264" s="103">
        <f t="shared" si="91"/>
      </c>
      <c r="D264" s="103">
        <f>IF(F264="","",IF(SUM($D$162:D263)=0,(郡市番号*1000)+1,MAX($D$162:D263)+1))</f>
      </c>
      <c r="E264" s="257">
        <f>IF('女子'!I117&lt;&gt;"",'女子'!I117,"")</f>
      </c>
      <c r="F264" s="103">
        <f>IF('女子'!J117&lt;&gt;"",'女子'!J117,"")</f>
      </c>
      <c r="G264" s="103">
        <f>IF('女子'!F117&lt;&gt;"",'女子'!F117,"")</f>
      </c>
      <c r="H264" s="103">
        <f t="shared" si="99"/>
      </c>
      <c r="I264" s="103">
        <f>IF('女子'!M117&lt;&gt;"",'女子'!M117,"")</f>
      </c>
      <c r="J264" s="103">
        <f t="shared" si="100"/>
      </c>
      <c r="K264" s="104">
        <f t="shared" si="106"/>
      </c>
      <c r="L264" s="115">
        <f t="shared" si="107"/>
      </c>
      <c r="M264" s="105"/>
      <c r="N264" s="103">
        <f t="shared" si="101"/>
      </c>
      <c r="O264" s="259">
        <f>IF('女子'!N117&lt;&gt;"",'女子'!N117,"")</f>
      </c>
      <c r="P264" s="106">
        <f t="shared" si="95"/>
      </c>
      <c r="Q264" s="106">
        <f t="shared" si="102"/>
      </c>
      <c r="R264" s="106">
        <f t="shared" si="103"/>
      </c>
      <c r="S264" s="106">
        <f t="shared" si="96"/>
      </c>
      <c r="T264" s="106">
        <f t="shared" si="108"/>
      </c>
      <c r="U264" s="65">
        <f t="shared" si="89"/>
      </c>
      <c r="V264" s="188">
        <f t="shared" si="97"/>
      </c>
      <c r="W264" s="194"/>
      <c r="Y264" s="433"/>
      <c r="Z264" s="103">
        <f>IF(S264="","",IF(COUNTIF($S$2:S264,S264)=1,"●",""))</f>
      </c>
      <c r="AA264" s="141">
        <f t="shared" si="98"/>
      </c>
    </row>
    <row r="265" spans="1:27" s="286" customFormat="1" ht="13.5">
      <c r="A265" s="286">
        <f t="shared" si="104"/>
        <v>264</v>
      </c>
      <c r="B265" s="286">
        <f t="shared" si="105"/>
        <v>208</v>
      </c>
      <c r="C265" s="287">
        <f t="shared" si="91"/>
      </c>
      <c r="D265" s="287">
        <f>IF(F265="","",IF(SUM($D$162:D264)=0,(郡市番号*1000)+1,MAX($D$162:D264)+1))</f>
      </c>
      <c r="E265" s="288">
        <f>IF('女子'!I118&lt;&gt;"",'女子'!I118,"")</f>
      </c>
      <c r="F265" s="287">
        <f>IF('女子'!J118&lt;&gt;"",'女子'!J118,"")</f>
      </c>
      <c r="G265" s="287">
        <f>IF('女子'!F118&lt;&gt;"",'女子'!F118,"")</f>
      </c>
      <c r="H265" s="287">
        <f t="shared" si="99"/>
      </c>
      <c r="I265" s="287">
        <f>IF('女子'!M118&lt;&gt;"",'女子'!M118,"")</f>
      </c>
      <c r="J265" s="287">
        <f t="shared" si="100"/>
      </c>
      <c r="K265" s="286">
        <f t="shared" si="106"/>
      </c>
      <c r="L265" s="289">
        <f t="shared" si="107"/>
      </c>
      <c r="M265" s="287"/>
      <c r="N265" s="287">
        <f t="shared" si="101"/>
      </c>
      <c r="O265" s="290">
        <f>IF('女子'!N118&lt;&gt;"",'女子'!N118,"")</f>
      </c>
      <c r="P265" s="286">
        <f t="shared" si="95"/>
      </c>
      <c r="Q265" s="286">
        <f t="shared" si="102"/>
      </c>
      <c r="R265" s="286">
        <f t="shared" si="103"/>
      </c>
      <c r="S265" s="286">
        <f t="shared" si="96"/>
      </c>
      <c r="T265" s="286">
        <f t="shared" si="108"/>
      </c>
      <c r="U265" s="291">
        <f t="shared" si="89"/>
      </c>
      <c r="V265" s="292">
        <f t="shared" si="97"/>
      </c>
      <c r="W265" s="293"/>
      <c r="Y265" s="434"/>
      <c r="Z265" s="287">
        <f>IF(S265="","",IF(COUNTIF($S$2:S265,S265)=1,"●",""))</f>
      </c>
      <c r="AA265" s="294">
        <f t="shared" si="98"/>
      </c>
    </row>
    <row r="266" spans="17:21" ht="13.5">
      <c r="Q266" s="52"/>
      <c r="R266" s="52"/>
      <c r="U266" s="89" t="str">
        <f>IF(COUNTIF($U$2:$U$265,"確認")=0,"OK","確認")</f>
        <v>OK</v>
      </c>
    </row>
    <row r="267" spans="1:19" ht="13.5">
      <c r="A267" s="73">
        <f>COUNTIF($A$2:$A$153,1)+COUNTIF($A$162:$A$265,1)</f>
        <v>0</v>
      </c>
      <c r="B267" s="73"/>
      <c r="C267" s="72" t="s">
        <v>158</v>
      </c>
      <c r="P267" s="462" t="s">
        <v>185</v>
      </c>
      <c r="Q267" s="462" t="s">
        <v>186</v>
      </c>
      <c r="R267" s="462" t="s">
        <v>187</v>
      </c>
      <c r="S267" s="462" t="s">
        <v>188</v>
      </c>
    </row>
    <row r="268" spans="1:19" ht="13.5">
      <c r="A268" s="73">
        <f>(COUNTIF($A$2:$A$153,2)+COUNTIF($A$162:$A$265,2))/2</f>
        <v>0</v>
      </c>
      <c r="B268" s="73"/>
      <c r="C268" s="72" t="s">
        <v>159</v>
      </c>
      <c r="P268" s="463"/>
      <c r="Q268" s="463"/>
      <c r="R268" s="463"/>
      <c r="S268" s="463"/>
    </row>
    <row r="269" spans="1:19" ht="13.5">
      <c r="A269" s="73">
        <f>(COUNTIF($A$2:$A$153,3)+COUNTIF($A$162:$A$265,3))/3</f>
        <v>0</v>
      </c>
      <c r="B269" s="73"/>
      <c r="C269" s="72" t="s">
        <v>197</v>
      </c>
      <c r="P269" s="463"/>
      <c r="Q269" s="463"/>
      <c r="R269" s="463"/>
      <c r="S269" s="463"/>
    </row>
    <row r="270" spans="1:19" ht="13.5">
      <c r="A270" s="73">
        <f>(COUNTIF($B$2:$B$105,3)+COUNTIF($B$162:$B$265,3))/3</f>
        <v>0</v>
      </c>
      <c r="C270" s="72" t="s">
        <v>198</v>
      </c>
      <c r="P270" s="463"/>
      <c r="Q270" s="463"/>
      <c r="R270" s="463"/>
      <c r="S270" s="463"/>
    </row>
    <row r="271" spans="1:19" ht="13.5">
      <c r="A271" s="73">
        <f>(COUNTIF($A$2:$A$153,4)+COUNTIF($A$162:$A$265,4))/4</f>
        <v>0</v>
      </c>
      <c r="B271" s="73"/>
      <c r="C271" s="72" t="s">
        <v>160</v>
      </c>
      <c r="P271" s="463"/>
      <c r="Q271" s="463"/>
      <c r="R271" s="463"/>
      <c r="S271" s="463"/>
    </row>
    <row r="272" spans="1:19" ht="13.5">
      <c r="A272" s="73">
        <f>(COUNTIF($A$2:$A$153,5)+COUNTIF($A$162:$A$265,5))/5</f>
        <v>0</v>
      </c>
      <c r="B272" s="73"/>
      <c r="C272" s="72" t="s">
        <v>161</v>
      </c>
      <c r="P272" s="463"/>
      <c r="Q272" s="463"/>
      <c r="R272" s="463"/>
      <c r="S272" s="463"/>
    </row>
    <row r="273" spans="1:19" ht="13.5">
      <c r="A273" s="73">
        <f>SUM(A267:A269)</f>
        <v>0</v>
      </c>
      <c r="B273" s="73"/>
      <c r="C273" s="72" t="s">
        <v>162</v>
      </c>
      <c r="P273" s="463"/>
      <c r="Q273" s="463"/>
      <c r="R273" s="463"/>
      <c r="S273" s="463"/>
    </row>
    <row r="274" spans="1:19" ht="13.5">
      <c r="A274" s="73">
        <f>SUM(A267,A268*2,A269*3)</f>
        <v>0</v>
      </c>
      <c r="B274" s="73"/>
      <c r="C274" s="72" t="s">
        <v>163</v>
      </c>
      <c r="P274" s="463"/>
      <c r="Q274" s="463"/>
      <c r="R274" s="463"/>
      <c r="S274" s="463"/>
    </row>
    <row r="275" spans="1:19" ht="13.5">
      <c r="A275" s="73">
        <f>COUNTIF($A$2:$A$265,MAX($A$2:$A$265))</f>
        <v>264</v>
      </c>
      <c r="B275" s="73"/>
      <c r="C275" s="72" t="s">
        <v>164</v>
      </c>
      <c r="P275" s="463"/>
      <c r="Q275" s="463"/>
      <c r="R275" s="463"/>
      <c r="S275" s="463"/>
    </row>
    <row r="276" spans="1:19" ht="13.5">
      <c r="A276" s="73">
        <f>COUNTIF($A$154:$A$161,1)+COUNTIF($A$154:$A$161,2)</f>
        <v>0</v>
      </c>
      <c r="B276" s="73"/>
      <c r="C276" s="72" t="s">
        <v>184</v>
      </c>
      <c r="P276" s="463"/>
      <c r="Q276" s="463"/>
      <c r="R276" s="463"/>
      <c r="S276" s="463"/>
    </row>
    <row r="277" spans="1:19" ht="14.25" thickBot="1">
      <c r="A277" s="73"/>
      <c r="B277" s="73"/>
      <c r="C277" s="72"/>
      <c r="P277" s="463"/>
      <c r="Q277" s="463"/>
      <c r="R277" s="463"/>
      <c r="S277" s="463"/>
    </row>
    <row r="278" spans="1:19" ht="14.25" customHeight="1" thickTop="1">
      <c r="A278" s="452" t="str">
        <f>IF(A273=A281,"女子申込人数OK!","女子申込人数を確認")</f>
        <v>女子申込人数OK!</v>
      </c>
      <c r="B278" s="453"/>
      <c r="C278" s="453"/>
      <c r="D278" s="453"/>
      <c r="E278" s="454"/>
      <c r="P278" s="463"/>
      <c r="Q278" s="463"/>
      <c r="R278" s="463"/>
      <c r="S278" s="463"/>
    </row>
    <row r="279" spans="1:19" ht="14.25" customHeight="1" thickBot="1">
      <c r="A279" s="455"/>
      <c r="B279" s="456"/>
      <c r="C279" s="456"/>
      <c r="D279" s="456"/>
      <c r="E279" s="457"/>
      <c r="P279" s="463"/>
      <c r="Q279" s="463"/>
      <c r="R279" s="463"/>
      <c r="S279" s="463"/>
    </row>
    <row r="280" spans="1:19" ht="15" thickBot="1" thickTop="1">
      <c r="A280" s="73">
        <f>COUNTIF($A$162:$A$265,1)</f>
        <v>0</v>
      </c>
      <c r="B280" s="73"/>
      <c r="C280" s="72" t="s">
        <v>165</v>
      </c>
      <c r="P280" s="463"/>
      <c r="Q280" s="463"/>
      <c r="R280" s="463"/>
      <c r="S280" s="463"/>
    </row>
    <row r="281" spans="1:19" ht="14.25" customHeight="1" thickTop="1">
      <c r="A281" s="450">
        <f>女子参加者数</f>
        <v>0</v>
      </c>
      <c r="B281" s="129"/>
      <c r="C281" s="458" t="s">
        <v>196</v>
      </c>
      <c r="D281" s="458"/>
      <c r="E281" s="459"/>
      <c r="P281" s="463"/>
      <c r="Q281" s="463"/>
      <c r="R281" s="463"/>
      <c r="S281" s="463"/>
    </row>
    <row r="282" spans="1:19" ht="14.25" customHeight="1" thickBot="1">
      <c r="A282" s="451"/>
      <c r="B282" s="130"/>
      <c r="C282" s="460"/>
      <c r="D282" s="460"/>
      <c r="E282" s="461"/>
      <c r="P282" s="463"/>
      <c r="Q282" s="463"/>
      <c r="R282" s="463"/>
      <c r="S282" s="463"/>
    </row>
    <row r="283" spans="16:19" ht="15" thickBot="1" thickTop="1">
      <c r="P283" s="463"/>
      <c r="Q283" s="463"/>
      <c r="R283" s="463"/>
      <c r="S283" s="463"/>
    </row>
    <row r="284" spans="1:19" ht="13.5" customHeight="1">
      <c r="A284" s="440" t="str">
        <f>IF(A273=A281,"申込受理",MENU!D5&amp;"中体連に確認")</f>
        <v>申込受理</v>
      </c>
      <c r="B284" s="441"/>
      <c r="C284" s="441"/>
      <c r="D284" s="441"/>
      <c r="E284" s="442"/>
      <c r="P284" s="463"/>
      <c r="Q284" s="463"/>
      <c r="R284" s="463"/>
      <c r="S284" s="463"/>
    </row>
    <row r="285" spans="1:19" ht="13.5" customHeight="1">
      <c r="A285" s="443"/>
      <c r="B285" s="444"/>
      <c r="C285" s="444"/>
      <c r="D285" s="444"/>
      <c r="E285" s="445"/>
      <c r="P285" s="463"/>
      <c r="Q285" s="463"/>
      <c r="R285" s="463"/>
      <c r="S285" s="463"/>
    </row>
    <row r="286" spans="1:19" ht="14.25" customHeight="1" thickBot="1">
      <c r="A286" s="446"/>
      <c r="B286" s="447"/>
      <c r="C286" s="447"/>
      <c r="D286" s="447"/>
      <c r="E286" s="448"/>
      <c r="P286" s="463"/>
      <c r="Q286" s="463"/>
      <c r="R286" s="463"/>
      <c r="S286" s="463"/>
    </row>
    <row r="288" ht="13.5">
      <c r="A288" s="131" t="s">
        <v>199</v>
      </c>
    </row>
    <row r="289" spans="1:27" s="52" customFormat="1" ht="13.5">
      <c r="A289" s="132" t="s">
        <v>43</v>
      </c>
      <c r="B289" s="53"/>
      <c r="C289" s="53">
        <f>IF(A270&gt;0,1,"")</f>
      </c>
      <c r="D289" s="53">
        <f>IF(C289="","","　リレーを除く３種目以上に出場の選手がいます。確認してください。")</f>
      </c>
      <c r="J289" s="53"/>
      <c r="K289" s="53"/>
      <c r="L289" s="53"/>
      <c r="O289" s="132"/>
      <c r="P289" s="53"/>
      <c r="Q289" s="53"/>
      <c r="R289" s="53"/>
      <c r="S289" s="53"/>
      <c r="T289" s="53"/>
      <c r="V289" s="18"/>
      <c r="W289" s="193"/>
      <c r="X289" s="53"/>
      <c r="Y289" s="53"/>
      <c r="Z289" s="53"/>
      <c r="AA289" s="53"/>
    </row>
    <row r="290" spans="1:27" s="52" customFormat="1" ht="13.5">
      <c r="A290" s="132" t="s">
        <v>44</v>
      </c>
      <c r="B290" s="53"/>
      <c r="C290" s="53">
        <f>IF(A271&gt;0,1,"")</f>
      </c>
      <c r="D290" s="53">
        <f>IF(C290="","","　リレーを除く３種目以上に出場の選手がいます。確認してください。")</f>
      </c>
      <c r="J290" s="53"/>
      <c r="K290" s="53"/>
      <c r="L290" s="53"/>
      <c r="O290" s="132"/>
      <c r="P290" s="53"/>
      <c r="Q290" s="53"/>
      <c r="R290" s="53"/>
      <c r="S290" s="53"/>
      <c r="T290" s="53"/>
      <c r="V290" s="18"/>
      <c r="W290" s="193"/>
      <c r="X290" s="53"/>
      <c r="Y290" s="53"/>
      <c r="Z290" s="53"/>
      <c r="AA290" s="53"/>
    </row>
    <row r="291" spans="1:27" s="52" customFormat="1" ht="13.5">
      <c r="A291" s="132" t="s">
        <v>45</v>
      </c>
      <c r="B291" s="53"/>
      <c r="C291" s="53">
        <f>IF(A273=A281,"",1)</f>
      </c>
      <c r="D291" s="53">
        <f>IF(C291="","","　届出人数と申込人数が違います。確認してください。")</f>
      </c>
      <c r="J291" s="53"/>
      <c r="K291" s="53"/>
      <c r="L291" s="53"/>
      <c r="O291" s="132"/>
      <c r="P291" s="53"/>
      <c r="Q291" s="53"/>
      <c r="R291" s="53"/>
      <c r="S291" s="53"/>
      <c r="T291" s="53"/>
      <c r="V291" s="18"/>
      <c r="W291" s="193"/>
      <c r="X291" s="53"/>
      <c r="Y291" s="53"/>
      <c r="Z291" s="53"/>
      <c r="AA291" s="53"/>
    </row>
    <row r="292" spans="1:27" s="52" customFormat="1" ht="13.5">
      <c r="A292" s="131" t="s">
        <v>199</v>
      </c>
      <c r="B292" s="53"/>
      <c r="C292" s="53"/>
      <c r="J292" s="53"/>
      <c r="K292" s="53"/>
      <c r="L292" s="53"/>
      <c r="O292" s="132"/>
      <c r="P292" s="53"/>
      <c r="Q292" s="53"/>
      <c r="R292" s="53"/>
      <c r="S292" s="53"/>
      <c r="T292" s="53"/>
      <c r="V292" s="18"/>
      <c r="W292" s="193"/>
      <c r="X292" s="53"/>
      <c r="Y292" s="53"/>
      <c r="Z292" s="53"/>
      <c r="AA292" s="53"/>
    </row>
  </sheetData>
  <sheetProtection selectLockedCells="1"/>
  <mergeCells count="38">
    <mergeCell ref="A278:E279"/>
    <mergeCell ref="A281:A282"/>
    <mergeCell ref="C281:E282"/>
    <mergeCell ref="A284:E286"/>
    <mergeCell ref="P267:P286"/>
    <mergeCell ref="Q267:Q286"/>
    <mergeCell ref="R267:R286"/>
    <mergeCell ref="S267:S286"/>
    <mergeCell ref="Y234:Y241"/>
    <mergeCell ref="Y242:Y249"/>
    <mergeCell ref="Y250:Y257"/>
    <mergeCell ref="Y258:Y265"/>
    <mergeCell ref="Y186:Y193"/>
    <mergeCell ref="Y194:Y201"/>
    <mergeCell ref="Y202:Y209"/>
    <mergeCell ref="Y210:Y217"/>
    <mergeCell ref="Y218:Y225"/>
    <mergeCell ref="Y226:Y233"/>
    <mergeCell ref="X106:X129"/>
    <mergeCell ref="X130:X153"/>
    <mergeCell ref="X154:X161"/>
    <mergeCell ref="Y162:Y169"/>
    <mergeCell ref="Y170:Y177"/>
    <mergeCell ref="Y178:Y185"/>
    <mergeCell ref="X90:X97"/>
    <mergeCell ref="X98:X105"/>
    <mergeCell ref="X42:X49"/>
    <mergeCell ref="X50:X57"/>
    <mergeCell ref="X58:X65"/>
    <mergeCell ref="X66:X73"/>
    <mergeCell ref="X74:X81"/>
    <mergeCell ref="X82:X89"/>
    <mergeCell ref="P1:U1"/>
    <mergeCell ref="X2:X9"/>
    <mergeCell ref="X10:X17"/>
    <mergeCell ref="X18:X25"/>
    <mergeCell ref="X26:X33"/>
    <mergeCell ref="X34:X41"/>
  </mergeCells>
  <conditionalFormatting sqref="W2:W265">
    <cfRule type="expression" priority="1" dxfId="0" stopIfTrue="1">
      <formula>V2&lt;&gt;""</formula>
    </cfRule>
  </conditionalFormatting>
  <printOptions/>
  <pageMargins left="0.787" right="0.787" top="0.984" bottom="0.984" header="0.512" footer="0.512"/>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tabColor indexed="8"/>
  </sheetPr>
  <dimension ref="A1:X163"/>
  <sheetViews>
    <sheetView zoomScalePageLayoutView="0" workbookViewId="0" topLeftCell="A1">
      <selection activeCell="A1" sqref="A1"/>
    </sheetView>
  </sheetViews>
  <sheetFormatPr defaultColWidth="5.625" defaultRowHeight="15" customHeight="1"/>
  <cols>
    <col min="1" max="1" width="3.125" style="1" customWidth="1"/>
    <col min="2" max="2" width="3.50390625" style="1" bestFit="1" customWidth="1"/>
    <col min="3" max="3" width="11.625" style="1" customWidth="1"/>
    <col min="4" max="7" width="5.625" style="1" customWidth="1"/>
    <col min="8" max="8" width="3.125" style="1" customWidth="1"/>
    <col min="9" max="9" width="4.625" style="1" customWidth="1"/>
    <col min="10" max="10" width="11.625" style="1" customWidth="1"/>
    <col min="11" max="11" width="4.625" style="1" customWidth="1"/>
    <col min="12" max="12" width="11.625" style="1" customWidth="1"/>
    <col min="13" max="13" width="4.625" style="1" customWidth="1"/>
    <col min="14" max="14" width="11.625" style="1" customWidth="1"/>
    <col min="15" max="17" width="6.375" style="1" customWidth="1"/>
    <col min="18" max="18" width="5.625" style="1" customWidth="1"/>
    <col min="19" max="19" width="3.75390625" style="1" customWidth="1"/>
    <col min="20" max="23" width="5.625" style="1" customWidth="1"/>
    <col min="24" max="24" width="3.125" style="1" customWidth="1"/>
    <col min="25" max="16384" width="5.625" style="1" customWidth="1"/>
  </cols>
  <sheetData>
    <row r="1" spans="1:24" ht="15" customHeight="1">
      <c r="A1" s="151"/>
      <c r="B1" s="151"/>
      <c r="C1" s="151"/>
      <c r="D1" s="151"/>
      <c r="E1" s="151"/>
      <c r="F1" s="151"/>
      <c r="G1" s="151"/>
      <c r="H1" s="151"/>
      <c r="I1" s="470" t="str">
        <f ca="1">CELL("FILENAME",AK4)</f>
        <v>Y:\04 R3年度中体連\005 第59回　県総体\02 R3 県総体競技別申込書(HP用)\[01-03 陸上_申込書（８名用）_大分.xls]学校別参加者数</v>
      </c>
      <c r="J1" s="470"/>
      <c r="K1" s="470"/>
      <c r="L1" s="470"/>
      <c r="M1" s="470"/>
      <c r="N1" s="470"/>
      <c r="O1" s="470"/>
      <c r="P1" s="470"/>
      <c r="Q1" s="470"/>
      <c r="R1" s="470"/>
      <c r="S1" s="470"/>
      <c r="T1" s="470"/>
      <c r="U1" s="470"/>
      <c r="V1" s="470"/>
      <c r="W1" s="470"/>
      <c r="X1" s="151"/>
    </row>
    <row r="2" spans="1:24" ht="15" customHeight="1">
      <c r="A2" s="151"/>
      <c r="B2" s="164" t="s">
        <v>32</v>
      </c>
      <c r="C2" s="165"/>
      <c r="D2" s="165"/>
      <c r="E2" s="165"/>
      <c r="F2" s="165"/>
      <c r="G2" s="166"/>
      <c r="H2" s="151"/>
      <c r="I2" s="142" t="s">
        <v>147</v>
      </c>
      <c r="J2" s="1" t="s">
        <v>209</v>
      </c>
      <c r="K2" s="142"/>
      <c r="L2" s="1" t="s">
        <v>210</v>
      </c>
      <c r="M2" s="142"/>
      <c r="N2" s="1" t="s">
        <v>211</v>
      </c>
      <c r="Q2" s="1" t="s">
        <v>3</v>
      </c>
      <c r="X2" s="151"/>
    </row>
    <row r="3" spans="1:24" ht="15" customHeight="1">
      <c r="A3" s="151"/>
      <c r="B3" s="167" t="s">
        <v>0</v>
      </c>
      <c r="C3" s="168" t="s">
        <v>211</v>
      </c>
      <c r="D3" s="168" t="s">
        <v>37</v>
      </c>
      <c r="E3" s="168" t="s">
        <v>138</v>
      </c>
      <c r="F3" s="168" t="s">
        <v>30</v>
      </c>
      <c r="G3" s="169" t="s">
        <v>31</v>
      </c>
      <c r="H3" s="151"/>
      <c r="I3" s="143">
        <v>1</v>
      </c>
      <c r="J3" s="1" t="s">
        <v>169</v>
      </c>
      <c r="K3" s="143">
        <v>1</v>
      </c>
      <c r="L3" s="1" t="s">
        <v>169</v>
      </c>
      <c r="M3" s="143">
        <v>1</v>
      </c>
      <c r="N3" s="1" t="s">
        <v>440</v>
      </c>
      <c r="Q3" s="147" t="str">
        <f>MENU_Top</f>
        <v>大分市</v>
      </c>
      <c r="X3" s="151"/>
    </row>
    <row r="4" spans="1:24" ht="15" customHeight="1">
      <c r="A4" s="151"/>
      <c r="B4" s="475" t="s">
        <v>33</v>
      </c>
      <c r="C4" s="476"/>
      <c r="D4" s="171">
        <f>SUM(D5:D44)</f>
        <v>0</v>
      </c>
      <c r="E4" s="171">
        <f>SUM(E5:E44)</f>
        <v>0</v>
      </c>
      <c r="F4" s="171">
        <f>SUM(F5:F44)</f>
        <v>0</v>
      </c>
      <c r="G4" s="170"/>
      <c r="H4" s="151"/>
      <c r="I4" s="143">
        <v>2</v>
      </c>
      <c r="J4" s="1" t="s">
        <v>169</v>
      </c>
      <c r="K4" s="143">
        <v>1</v>
      </c>
      <c r="L4" s="1" t="s">
        <v>169</v>
      </c>
      <c r="M4" s="143">
        <v>1</v>
      </c>
      <c r="N4" s="1" t="s">
        <v>441</v>
      </c>
      <c r="Q4" s="1" t="s">
        <v>213</v>
      </c>
      <c r="T4" s="1" t="s">
        <v>214</v>
      </c>
      <c r="V4" s="144" t="s">
        <v>215</v>
      </c>
      <c r="X4" s="151"/>
    </row>
    <row r="5" spans="1:24" ht="15" customHeight="1">
      <c r="A5" s="151"/>
      <c r="B5" s="160">
        <v>1</v>
      </c>
      <c r="C5" s="161" t="str">
        <f>IF(T8="","",T8)</f>
        <v>碩田</v>
      </c>
      <c r="D5" s="162">
        <f>IF(C5="","",COUNTIF('男子_Get_DATA'!$AA$2:$AA$329,C5))</f>
        <v>0</v>
      </c>
      <c r="E5" s="162">
        <f>IF(C5="","",COUNTIF('女子_Get_DATA'!$AA$2:$AA$265,C5))</f>
        <v>0</v>
      </c>
      <c r="F5" s="162">
        <f>IF(C5="","",SUM(D5:E5))</f>
        <v>0</v>
      </c>
      <c r="G5" s="163"/>
      <c r="H5" s="151"/>
      <c r="I5" s="143">
        <v>3</v>
      </c>
      <c r="J5" s="1" t="s">
        <v>169</v>
      </c>
      <c r="K5" s="143">
        <v>1</v>
      </c>
      <c r="L5" s="1" t="s">
        <v>169</v>
      </c>
      <c r="M5" s="143">
        <v>1</v>
      </c>
      <c r="N5" s="1" t="s">
        <v>442</v>
      </c>
      <c r="Q5" s="147" t="str">
        <f>RIGHT(I1,LEN(I1)-FIND("]",I1,1))&amp;"!"</f>
        <v>学校別参加者数!</v>
      </c>
      <c r="T5" s="150" t="str">
        <f>VLOOKUP(COLUMN(J2),$V$8:$W$33,2,0)</f>
        <v>J</v>
      </c>
      <c r="V5" s="150" t="str">
        <f>VLOOKUP(COLUMN(N2),$V$8:$W$33,2,0)</f>
        <v>N</v>
      </c>
      <c r="X5" s="151"/>
    </row>
    <row r="6" spans="1:24" ht="15" customHeight="1">
      <c r="A6" s="151"/>
      <c r="B6" s="152">
        <v>2</v>
      </c>
      <c r="C6" s="153" t="str">
        <f aca="true" t="shared" si="0" ref="C6:C44">IF(T9="","",T9)</f>
        <v>上野ヶ丘</v>
      </c>
      <c r="D6" s="154">
        <f>IF(C6="","",COUNTIF('男子_Get_DATA'!$AA$2:$AA$329,C6))</f>
        <v>0</v>
      </c>
      <c r="E6" s="154">
        <f>IF(C6="","",COUNTIF('女子_Get_DATA'!$AA$2:$AA$265,C6))</f>
        <v>0</v>
      </c>
      <c r="F6" s="154">
        <f aca="true" t="shared" si="1" ref="F6:F44">IF(C6="","",SUM(D6:E6))</f>
        <v>0</v>
      </c>
      <c r="G6" s="155"/>
      <c r="H6" s="151"/>
      <c r="I6" s="143">
        <v>4</v>
      </c>
      <c r="J6" s="1" t="s">
        <v>169</v>
      </c>
      <c r="K6" s="143">
        <v>1</v>
      </c>
      <c r="L6" s="1" t="s">
        <v>169</v>
      </c>
      <c r="M6" s="143">
        <v>1</v>
      </c>
      <c r="N6" s="1" t="s">
        <v>443</v>
      </c>
      <c r="Q6" s="15"/>
      <c r="R6" s="15"/>
      <c r="X6" s="151"/>
    </row>
    <row r="7" spans="1:24" ht="15" customHeight="1">
      <c r="A7" s="151"/>
      <c r="B7" s="152">
        <v>3</v>
      </c>
      <c r="C7" s="153" t="str">
        <f t="shared" si="0"/>
        <v>王子</v>
      </c>
      <c r="D7" s="154">
        <f>IF(C7="","",COUNTIF('男子_Get_DATA'!$AA$2:$AA$329,C7))</f>
        <v>0</v>
      </c>
      <c r="E7" s="154">
        <f>IF(C7="","",COUNTIF('女子_Get_DATA'!$AA$2:$AA$265,C7))</f>
        <v>0</v>
      </c>
      <c r="F7" s="154">
        <f t="shared" si="1"/>
        <v>0</v>
      </c>
      <c r="G7" s="155"/>
      <c r="H7" s="151"/>
      <c r="I7" s="143">
        <v>5</v>
      </c>
      <c r="J7" s="1" t="s">
        <v>169</v>
      </c>
      <c r="K7" s="143">
        <v>1</v>
      </c>
      <c r="L7" s="1" t="s">
        <v>169</v>
      </c>
      <c r="M7" s="143">
        <v>1</v>
      </c>
      <c r="N7" s="1" t="s">
        <v>444</v>
      </c>
      <c r="Q7" s="15">
        <v>1</v>
      </c>
      <c r="R7" s="145" t="s">
        <v>2</v>
      </c>
      <c r="S7" s="11" t="s">
        <v>0</v>
      </c>
      <c r="T7" s="464" t="s">
        <v>1</v>
      </c>
      <c r="U7" s="465"/>
      <c r="V7" s="473" t="s">
        <v>5</v>
      </c>
      <c r="W7" s="474"/>
      <c r="X7" s="151"/>
    </row>
    <row r="8" spans="1:24" ht="15" customHeight="1">
      <c r="A8" s="151"/>
      <c r="B8" s="152">
        <v>4</v>
      </c>
      <c r="C8" s="153" t="str">
        <f t="shared" si="0"/>
        <v>大分西</v>
      </c>
      <c r="D8" s="154">
        <f>IF(C8="","",COUNTIF('男子_Get_DATA'!$AA$2:$AA$329,C8))</f>
        <v>0</v>
      </c>
      <c r="E8" s="154">
        <f>IF(C8="","",COUNTIF('女子_Get_DATA'!$AA$2:$AA$265,C8))</f>
        <v>0</v>
      </c>
      <c r="F8" s="154">
        <f t="shared" si="1"/>
        <v>0</v>
      </c>
      <c r="G8" s="155"/>
      <c r="H8" s="151"/>
      <c r="I8" s="143">
        <v>6</v>
      </c>
      <c r="J8" s="1" t="s">
        <v>169</v>
      </c>
      <c r="K8" s="143">
        <v>1</v>
      </c>
      <c r="L8" s="1" t="s">
        <v>169</v>
      </c>
      <c r="M8" s="143">
        <v>1</v>
      </c>
      <c r="N8" s="1" t="s">
        <v>445</v>
      </c>
      <c r="Q8" s="149" t="str">
        <f>Q5&amp;T5&amp;Q7&amp;":"&amp;T5&amp;"501"</f>
        <v>学校別参加者数!J1:J501</v>
      </c>
      <c r="R8" s="1">
        <f ca="1">MATCH($Q$3,INDIRECT(Q8),0)</f>
        <v>55</v>
      </c>
      <c r="S8" s="146">
        <v>1</v>
      </c>
      <c r="T8" s="466" t="str">
        <f ca="1">IF(ISERROR(R8),"",INDIRECT($Q$5&amp;$V$5&amp;R8))</f>
        <v>碩田</v>
      </c>
      <c r="U8" s="467"/>
      <c r="V8" s="146">
        <v>1</v>
      </c>
      <c r="W8" s="148" t="s">
        <v>6</v>
      </c>
      <c r="X8" s="151"/>
    </row>
    <row r="9" spans="1:24" ht="15" customHeight="1">
      <c r="A9" s="151"/>
      <c r="B9" s="152">
        <v>5</v>
      </c>
      <c r="C9" s="153" t="str">
        <f t="shared" si="0"/>
        <v>南大分</v>
      </c>
      <c r="D9" s="154">
        <f>IF(C9="","",COUNTIF('男子_Get_DATA'!$AA$2:$AA$329,C9))</f>
        <v>0</v>
      </c>
      <c r="E9" s="154">
        <f>IF(C9="","",COUNTIF('女子_Get_DATA'!$AA$2:$AA$265,C9))</f>
        <v>0</v>
      </c>
      <c r="F9" s="154">
        <f t="shared" si="1"/>
        <v>0</v>
      </c>
      <c r="G9" s="155"/>
      <c r="H9" s="151"/>
      <c r="I9" s="143">
        <v>7</v>
      </c>
      <c r="J9" s="1" t="s">
        <v>169</v>
      </c>
      <c r="K9" s="143">
        <v>1</v>
      </c>
      <c r="L9" s="1" t="s">
        <v>169</v>
      </c>
      <c r="M9" s="143">
        <v>1</v>
      </c>
      <c r="N9" s="1" t="s">
        <v>446</v>
      </c>
      <c r="Q9" s="149" t="str">
        <f>$Q$5&amp;$T$5&amp;TEXT(R8+1,"0")&amp;":"&amp;$T$5&amp;"501"</f>
        <v>学校別参加者数!J56:J501</v>
      </c>
      <c r="R9" s="1">
        <f aca="true" ca="1" t="shared" si="2" ref="R9:R47">MATCH($Q$3,INDIRECT(Q9),0)+R8</f>
        <v>56</v>
      </c>
      <c r="S9" s="146">
        <v>2</v>
      </c>
      <c r="T9" s="468" t="str">
        <f aca="true" ca="1" t="shared" si="3" ref="T9:T47">IF(ISERROR(R9),"",INDIRECT($Q$5&amp;$V$5&amp;R9))</f>
        <v>上野ヶ丘</v>
      </c>
      <c r="U9" s="469"/>
      <c r="V9" s="146">
        <v>2</v>
      </c>
      <c r="W9" s="148" t="s">
        <v>7</v>
      </c>
      <c r="X9" s="151"/>
    </row>
    <row r="10" spans="1:24" ht="15" customHeight="1">
      <c r="A10" s="151"/>
      <c r="B10" s="152">
        <v>6</v>
      </c>
      <c r="C10" s="153" t="str">
        <f t="shared" si="0"/>
        <v>大分城南</v>
      </c>
      <c r="D10" s="154">
        <f>IF(C10="","",COUNTIF('男子_Get_DATA'!$AA$2:$AA$329,C10))</f>
        <v>0</v>
      </c>
      <c r="E10" s="154">
        <f>IF(C10="","",COUNTIF('女子_Get_DATA'!$AA$2:$AA$265,C10))</f>
        <v>0</v>
      </c>
      <c r="F10" s="154">
        <f t="shared" si="1"/>
        <v>0</v>
      </c>
      <c r="G10" s="155"/>
      <c r="H10" s="151"/>
      <c r="I10" s="143">
        <v>8</v>
      </c>
      <c r="J10" s="1" t="s">
        <v>169</v>
      </c>
      <c r="K10" s="143">
        <v>1</v>
      </c>
      <c r="L10" s="1" t="s">
        <v>169</v>
      </c>
      <c r="M10" s="143">
        <v>1</v>
      </c>
      <c r="N10" s="1" t="s">
        <v>447</v>
      </c>
      <c r="Q10" s="149" t="str">
        <f aca="true" t="shared" si="4" ref="Q10:Q47">$Q$5&amp;$T$5&amp;TEXT(R9+1,"0")&amp;":"&amp;$T$5&amp;"501"</f>
        <v>学校別参加者数!J57:J501</v>
      </c>
      <c r="R10" s="1">
        <f ca="1" t="shared" si="2"/>
        <v>57</v>
      </c>
      <c r="S10" s="146">
        <v>3</v>
      </c>
      <c r="T10" s="468" t="str">
        <f ca="1" t="shared" si="3"/>
        <v>王子</v>
      </c>
      <c r="U10" s="469"/>
      <c r="V10" s="146">
        <v>3</v>
      </c>
      <c r="W10" s="148" t="s">
        <v>8</v>
      </c>
      <c r="X10" s="151"/>
    </row>
    <row r="11" spans="1:24" ht="15" customHeight="1">
      <c r="A11" s="151"/>
      <c r="B11" s="152">
        <v>7</v>
      </c>
      <c r="C11" s="153" t="str">
        <f t="shared" si="0"/>
        <v>滝尾</v>
      </c>
      <c r="D11" s="154">
        <f>IF(C11="","",COUNTIF('男子_Get_DATA'!$AA$2:$AA$329,C11))</f>
        <v>0</v>
      </c>
      <c r="E11" s="154">
        <f>IF(C11="","",COUNTIF('女子_Get_DATA'!$AA$2:$AA$265,C11))</f>
        <v>0</v>
      </c>
      <c r="F11" s="154">
        <f t="shared" si="1"/>
        <v>0</v>
      </c>
      <c r="G11" s="155"/>
      <c r="H11" s="151"/>
      <c r="I11" s="143">
        <v>9</v>
      </c>
      <c r="J11" s="1" t="s">
        <v>169</v>
      </c>
      <c r="K11" s="143">
        <v>1</v>
      </c>
      <c r="L11" s="1" t="s">
        <v>169</v>
      </c>
      <c r="M11" s="143">
        <v>1</v>
      </c>
      <c r="N11" s="1" t="s">
        <v>448</v>
      </c>
      <c r="Q11" s="149" t="str">
        <f t="shared" si="4"/>
        <v>学校別参加者数!J58:J501</v>
      </c>
      <c r="R11" s="1">
        <f ca="1" t="shared" si="2"/>
        <v>58</v>
      </c>
      <c r="S11" s="146">
        <v>4</v>
      </c>
      <c r="T11" s="468" t="str">
        <f ca="1" t="shared" si="3"/>
        <v>大分西</v>
      </c>
      <c r="U11" s="469"/>
      <c r="V11" s="146">
        <v>4</v>
      </c>
      <c r="W11" s="148" t="s">
        <v>9</v>
      </c>
      <c r="X11" s="151"/>
    </row>
    <row r="12" spans="1:24" ht="15" customHeight="1">
      <c r="A12" s="151"/>
      <c r="B12" s="152">
        <v>8</v>
      </c>
      <c r="C12" s="153" t="str">
        <f t="shared" si="0"/>
        <v>城東</v>
      </c>
      <c r="D12" s="154">
        <f>IF(C12="","",COUNTIF('男子_Get_DATA'!$AA$2:$AA$329,C12))</f>
        <v>0</v>
      </c>
      <c r="E12" s="154">
        <f>IF(C12="","",COUNTIF('女子_Get_DATA'!$AA$2:$AA$265,C12))</f>
        <v>0</v>
      </c>
      <c r="F12" s="154">
        <f t="shared" si="1"/>
        <v>0</v>
      </c>
      <c r="G12" s="155"/>
      <c r="H12" s="151"/>
      <c r="I12" s="143">
        <v>10</v>
      </c>
      <c r="J12" s="1" t="s">
        <v>169</v>
      </c>
      <c r="K12" s="143">
        <v>1</v>
      </c>
      <c r="L12" s="1" t="s">
        <v>169</v>
      </c>
      <c r="M12" s="143">
        <v>1</v>
      </c>
      <c r="N12" s="1" t="s">
        <v>449</v>
      </c>
      <c r="Q12" s="149" t="str">
        <f t="shared" si="4"/>
        <v>学校別参加者数!J59:J501</v>
      </c>
      <c r="R12" s="1">
        <f ca="1" t="shared" si="2"/>
        <v>59</v>
      </c>
      <c r="S12" s="146">
        <v>5</v>
      </c>
      <c r="T12" s="471" t="str">
        <f ca="1" t="shared" si="3"/>
        <v>南大分</v>
      </c>
      <c r="U12" s="472"/>
      <c r="V12" s="146">
        <v>5</v>
      </c>
      <c r="W12" s="148" t="s">
        <v>212</v>
      </c>
      <c r="X12" s="151"/>
    </row>
    <row r="13" spans="1:24" ht="15" customHeight="1">
      <c r="A13" s="151"/>
      <c r="B13" s="152">
        <v>9</v>
      </c>
      <c r="C13" s="153" t="str">
        <f t="shared" si="0"/>
        <v>原川</v>
      </c>
      <c r="D13" s="154">
        <f>IF(C13="","",COUNTIF('男子_Get_DATA'!$AA$2:$AA$329,C13))</f>
        <v>0</v>
      </c>
      <c r="E13" s="154">
        <f>IF(C13="","",COUNTIF('女子_Get_DATA'!$AA$2:$AA$265,C13))</f>
        <v>0</v>
      </c>
      <c r="F13" s="154">
        <f t="shared" si="1"/>
        <v>0</v>
      </c>
      <c r="G13" s="155"/>
      <c r="H13" s="151"/>
      <c r="I13" s="143">
        <v>11</v>
      </c>
      <c r="J13" s="1" t="s">
        <v>169</v>
      </c>
      <c r="K13" s="143">
        <v>1</v>
      </c>
      <c r="L13" s="1" t="s">
        <v>169</v>
      </c>
      <c r="M13" s="143">
        <v>1</v>
      </c>
      <c r="N13" s="1" t="s">
        <v>450</v>
      </c>
      <c r="Q13" s="149" t="str">
        <f t="shared" si="4"/>
        <v>学校別参加者数!J60:J501</v>
      </c>
      <c r="R13" s="1">
        <f ca="1" t="shared" si="2"/>
        <v>60</v>
      </c>
      <c r="S13" s="146">
        <v>6</v>
      </c>
      <c r="T13" s="466" t="str">
        <f ca="1" t="shared" si="3"/>
        <v>大分城南</v>
      </c>
      <c r="U13" s="467"/>
      <c r="V13" s="146">
        <v>6</v>
      </c>
      <c r="W13" s="148" t="s">
        <v>10</v>
      </c>
      <c r="X13" s="151"/>
    </row>
    <row r="14" spans="1:24" ht="15" customHeight="1">
      <c r="A14" s="151"/>
      <c r="B14" s="152">
        <v>10</v>
      </c>
      <c r="C14" s="153" t="str">
        <f t="shared" si="0"/>
        <v>明野</v>
      </c>
      <c r="D14" s="154">
        <f>IF(C14="","",COUNTIF('男子_Get_DATA'!$AA$2:$AA$329,C14))</f>
        <v>0</v>
      </c>
      <c r="E14" s="154">
        <f>IF(C14="","",COUNTIF('女子_Get_DATA'!$AA$2:$AA$265,C14))</f>
        <v>0</v>
      </c>
      <c r="F14" s="154">
        <f t="shared" si="1"/>
        <v>0</v>
      </c>
      <c r="G14" s="155"/>
      <c r="H14" s="151"/>
      <c r="I14" s="143">
        <v>12</v>
      </c>
      <c r="J14" s="1" t="s">
        <v>169</v>
      </c>
      <c r="K14" s="143">
        <v>1</v>
      </c>
      <c r="L14" s="1" t="s">
        <v>169</v>
      </c>
      <c r="M14" s="143">
        <v>1</v>
      </c>
      <c r="Q14" s="149" t="str">
        <f t="shared" si="4"/>
        <v>学校別参加者数!J61:J501</v>
      </c>
      <c r="R14" s="1">
        <f ca="1" t="shared" si="2"/>
        <v>61</v>
      </c>
      <c r="S14" s="146">
        <v>7</v>
      </c>
      <c r="T14" s="468" t="str">
        <f ca="1" t="shared" si="3"/>
        <v>滝尾</v>
      </c>
      <c r="U14" s="469"/>
      <c r="V14" s="146">
        <v>7</v>
      </c>
      <c r="W14" s="148" t="s">
        <v>4</v>
      </c>
      <c r="X14" s="151"/>
    </row>
    <row r="15" spans="1:24" ht="15" customHeight="1">
      <c r="A15" s="151"/>
      <c r="B15" s="152">
        <v>11</v>
      </c>
      <c r="C15" s="153" t="str">
        <f t="shared" si="0"/>
        <v>鶴崎</v>
      </c>
      <c r="D15" s="154">
        <f>IF(C15="","",COUNTIF('男子_Get_DATA'!$AA$2:$AA$329,C15))</f>
        <v>0</v>
      </c>
      <c r="E15" s="154">
        <f>IF(C15="","",COUNTIF('女子_Get_DATA'!$AA$2:$AA$265,C15))</f>
        <v>0</v>
      </c>
      <c r="F15" s="154">
        <f t="shared" si="1"/>
        <v>0</v>
      </c>
      <c r="G15" s="155"/>
      <c r="H15" s="151"/>
      <c r="I15" s="143">
        <v>13</v>
      </c>
      <c r="J15" s="1" t="s">
        <v>169</v>
      </c>
      <c r="K15" s="143">
        <v>1</v>
      </c>
      <c r="L15" s="1" t="s">
        <v>169</v>
      </c>
      <c r="M15" s="143">
        <v>1</v>
      </c>
      <c r="N15" s="1" t="s">
        <v>451</v>
      </c>
      <c r="Q15" s="149" t="str">
        <f t="shared" si="4"/>
        <v>学校別参加者数!J62:J501</v>
      </c>
      <c r="R15" s="1">
        <f ca="1" t="shared" si="2"/>
        <v>62</v>
      </c>
      <c r="S15" s="146">
        <v>8</v>
      </c>
      <c r="T15" s="468" t="str">
        <f ca="1" t="shared" si="3"/>
        <v>城東</v>
      </c>
      <c r="U15" s="469"/>
      <c r="V15" s="146">
        <v>8</v>
      </c>
      <c r="W15" s="148" t="s">
        <v>11</v>
      </c>
      <c r="X15" s="151"/>
    </row>
    <row r="16" spans="1:24" ht="15" customHeight="1">
      <c r="A16" s="151"/>
      <c r="B16" s="152">
        <v>12</v>
      </c>
      <c r="C16" s="153" t="str">
        <f t="shared" si="0"/>
        <v>大東</v>
      </c>
      <c r="D16" s="154">
        <f>IF(C16="","",COUNTIF('男子_Get_DATA'!$AA$2:$AA$329,C16))</f>
        <v>0</v>
      </c>
      <c r="E16" s="154">
        <f>IF(C16="","",COUNTIF('女子_Get_DATA'!$AA$2:$AA$265,C16))</f>
        <v>0</v>
      </c>
      <c r="F16" s="154">
        <f t="shared" si="1"/>
        <v>0</v>
      </c>
      <c r="G16" s="155"/>
      <c r="H16" s="151"/>
      <c r="I16" s="143">
        <v>14</v>
      </c>
      <c r="J16" s="1" t="s">
        <v>169</v>
      </c>
      <c r="K16" s="143">
        <v>1</v>
      </c>
      <c r="L16" s="1" t="s">
        <v>169</v>
      </c>
      <c r="M16" s="143">
        <v>1</v>
      </c>
      <c r="N16" s="1" t="s">
        <v>452</v>
      </c>
      <c r="Q16" s="149" t="str">
        <f t="shared" si="4"/>
        <v>学校別参加者数!J63:J501</v>
      </c>
      <c r="R16" s="1">
        <f ca="1" t="shared" si="2"/>
        <v>63</v>
      </c>
      <c r="S16" s="146">
        <v>9</v>
      </c>
      <c r="T16" s="468" t="str">
        <f ca="1" t="shared" si="3"/>
        <v>原川</v>
      </c>
      <c r="U16" s="469"/>
      <c r="V16" s="146">
        <v>9</v>
      </c>
      <c r="W16" s="148" t="s">
        <v>12</v>
      </c>
      <c r="X16" s="151"/>
    </row>
    <row r="17" spans="1:24" ht="15" customHeight="1">
      <c r="A17" s="151"/>
      <c r="B17" s="152">
        <v>13</v>
      </c>
      <c r="C17" s="153" t="str">
        <f t="shared" si="0"/>
        <v>東陽</v>
      </c>
      <c r="D17" s="154">
        <f>IF(C17="","",COUNTIF('男子_Get_DATA'!$AA$2:$AA$329,C17))</f>
        <v>0</v>
      </c>
      <c r="E17" s="154">
        <f>IF(C17="","",COUNTIF('女子_Get_DATA'!$AA$2:$AA$265,C17))</f>
        <v>0</v>
      </c>
      <c r="F17" s="154">
        <f t="shared" si="1"/>
        <v>0</v>
      </c>
      <c r="G17" s="155"/>
      <c r="H17" s="151"/>
      <c r="I17" s="143">
        <v>15</v>
      </c>
      <c r="J17" s="1" t="s">
        <v>170</v>
      </c>
      <c r="K17" s="143">
        <v>2</v>
      </c>
      <c r="L17" s="1" t="s">
        <v>170</v>
      </c>
      <c r="M17" s="143">
        <v>2</v>
      </c>
      <c r="N17" s="1" t="s">
        <v>453</v>
      </c>
      <c r="Q17" s="149" t="str">
        <f t="shared" si="4"/>
        <v>学校別参加者数!J64:J501</v>
      </c>
      <c r="R17" s="1">
        <f ca="1" t="shared" si="2"/>
        <v>64</v>
      </c>
      <c r="S17" s="146">
        <v>10</v>
      </c>
      <c r="T17" s="471" t="str">
        <f ca="1" t="shared" si="3"/>
        <v>明野</v>
      </c>
      <c r="U17" s="472"/>
      <c r="V17" s="146">
        <v>10</v>
      </c>
      <c r="W17" s="148" t="s">
        <v>13</v>
      </c>
      <c r="X17" s="151"/>
    </row>
    <row r="18" spans="1:24" ht="15" customHeight="1">
      <c r="A18" s="151"/>
      <c r="B18" s="152">
        <v>14</v>
      </c>
      <c r="C18" s="153" t="str">
        <f t="shared" si="0"/>
        <v>戸次</v>
      </c>
      <c r="D18" s="154">
        <f>IF(C18="","",COUNTIF('男子_Get_DATA'!$AA$2:$AA$329,C18))</f>
        <v>0</v>
      </c>
      <c r="E18" s="154">
        <f>IF(C18="","",COUNTIF('女子_Get_DATA'!$AA$2:$AA$265,C18))</f>
        <v>0</v>
      </c>
      <c r="F18" s="154">
        <f t="shared" si="1"/>
        <v>0</v>
      </c>
      <c r="G18" s="155"/>
      <c r="H18" s="151"/>
      <c r="I18" s="143">
        <v>16</v>
      </c>
      <c r="J18" s="1" t="s">
        <v>201</v>
      </c>
      <c r="K18" s="143">
        <v>12</v>
      </c>
      <c r="L18" s="1" t="s">
        <v>178</v>
      </c>
      <c r="M18" s="143">
        <v>12</v>
      </c>
      <c r="N18" s="1" t="s">
        <v>454</v>
      </c>
      <c r="Q18" s="149" t="str">
        <f t="shared" si="4"/>
        <v>学校別参加者数!J65:J501</v>
      </c>
      <c r="R18" s="1">
        <f ca="1" t="shared" si="2"/>
        <v>65</v>
      </c>
      <c r="S18" s="146">
        <v>11</v>
      </c>
      <c r="T18" s="466" t="str">
        <f ca="1" t="shared" si="3"/>
        <v>鶴崎</v>
      </c>
      <c r="U18" s="467"/>
      <c r="V18" s="146">
        <v>11</v>
      </c>
      <c r="W18" s="148" t="s">
        <v>14</v>
      </c>
      <c r="X18" s="151"/>
    </row>
    <row r="19" spans="1:24" ht="15" customHeight="1">
      <c r="A19" s="151"/>
      <c r="B19" s="152">
        <v>15</v>
      </c>
      <c r="C19" s="153" t="str">
        <f t="shared" si="0"/>
        <v>吉野</v>
      </c>
      <c r="D19" s="154">
        <f>IF(C19="","",COUNTIF('男子_Get_DATA'!$AA$2:$AA$329,C19))</f>
        <v>0</v>
      </c>
      <c r="E19" s="154">
        <f>IF(C19="","",COUNTIF('女子_Get_DATA'!$AA$2:$AA$265,C19))</f>
        <v>0</v>
      </c>
      <c r="F19" s="154">
        <f t="shared" si="1"/>
        <v>0</v>
      </c>
      <c r="G19" s="155"/>
      <c r="H19" s="151"/>
      <c r="I19" s="143">
        <v>17</v>
      </c>
      <c r="J19" s="1" t="s">
        <v>201</v>
      </c>
      <c r="K19" s="143">
        <v>12</v>
      </c>
      <c r="L19" s="1" t="s">
        <v>178</v>
      </c>
      <c r="M19" s="143">
        <v>12</v>
      </c>
      <c r="N19" s="1" t="s">
        <v>455</v>
      </c>
      <c r="Q19" s="149" t="str">
        <f t="shared" si="4"/>
        <v>学校別参加者数!J66:J501</v>
      </c>
      <c r="R19" s="1">
        <f ca="1" t="shared" si="2"/>
        <v>66</v>
      </c>
      <c r="S19" s="146">
        <v>12</v>
      </c>
      <c r="T19" s="468" t="str">
        <f ca="1" t="shared" si="3"/>
        <v>大東</v>
      </c>
      <c r="U19" s="469"/>
      <c r="V19" s="146">
        <v>12</v>
      </c>
      <c r="W19" s="148" t="s">
        <v>15</v>
      </c>
      <c r="X19" s="151"/>
    </row>
    <row r="20" spans="1:24" ht="15" customHeight="1">
      <c r="A20" s="151"/>
      <c r="B20" s="152">
        <v>16</v>
      </c>
      <c r="C20" s="153" t="str">
        <f t="shared" si="0"/>
        <v>竹中</v>
      </c>
      <c r="D20" s="154">
        <f>IF(C20="","",COUNTIF('男子_Get_DATA'!$AA$2:$AA$329,C20))</f>
        <v>0</v>
      </c>
      <c r="E20" s="154">
        <f>IF(C20="","",COUNTIF('女子_Get_DATA'!$AA$2:$AA$265,C20))</f>
        <v>0</v>
      </c>
      <c r="F20" s="154">
        <f t="shared" si="1"/>
        <v>0</v>
      </c>
      <c r="G20" s="155"/>
      <c r="H20" s="151"/>
      <c r="I20" s="143">
        <v>18</v>
      </c>
      <c r="J20" s="1" t="s">
        <v>201</v>
      </c>
      <c r="K20" s="143">
        <v>12</v>
      </c>
      <c r="L20" s="1" t="s">
        <v>178</v>
      </c>
      <c r="M20" s="143">
        <v>12</v>
      </c>
      <c r="N20" s="1" t="s">
        <v>456</v>
      </c>
      <c r="Q20" s="149" t="str">
        <f t="shared" si="4"/>
        <v>学校別参加者数!J67:J501</v>
      </c>
      <c r="R20" s="1">
        <f ca="1" t="shared" si="2"/>
        <v>67</v>
      </c>
      <c r="S20" s="146">
        <v>13</v>
      </c>
      <c r="T20" s="468" t="str">
        <f ca="1" t="shared" si="3"/>
        <v>東陽</v>
      </c>
      <c r="U20" s="469"/>
      <c r="V20" s="146">
        <v>13</v>
      </c>
      <c r="W20" s="148" t="s">
        <v>16</v>
      </c>
      <c r="X20" s="151"/>
    </row>
    <row r="21" spans="1:24" ht="15" customHeight="1">
      <c r="A21" s="151"/>
      <c r="B21" s="152">
        <v>17</v>
      </c>
      <c r="C21" s="153" t="str">
        <f t="shared" si="0"/>
        <v>判田</v>
      </c>
      <c r="D21" s="154">
        <f>IF(C21="","",COUNTIF('男子_Get_DATA'!$AA$2:$AA$329,C21))</f>
        <v>0</v>
      </c>
      <c r="E21" s="154">
        <f>IF(C21="","",COUNTIF('女子_Get_DATA'!$AA$2:$AA$265,C21))</f>
        <v>0</v>
      </c>
      <c r="F21" s="154">
        <f t="shared" si="1"/>
        <v>0</v>
      </c>
      <c r="G21" s="155"/>
      <c r="H21" s="151"/>
      <c r="I21" s="143">
        <v>19</v>
      </c>
      <c r="J21" s="1" t="s">
        <v>201</v>
      </c>
      <c r="K21" s="143">
        <v>12</v>
      </c>
      <c r="L21" s="1" t="s">
        <v>178</v>
      </c>
      <c r="M21" s="143">
        <v>12</v>
      </c>
      <c r="N21" s="1" t="s">
        <v>457</v>
      </c>
      <c r="Q21" s="149" t="str">
        <f t="shared" si="4"/>
        <v>学校別参加者数!J68:J501</v>
      </c>
      <c r="R21" s="1">
        <f ca="1" t="shared" si="2"/>
        <v>68</v>
      </c>
      <c r="S21" s="146">
        <v>14</v>
      </c>
      <c r="T21" s="468" t="str">
        <f ca="1" t="shared" si="3"/>
        <v>戸次</v>
      </c>
      <c r="U21" s="469"/>
      <c r="V21" s="146">
        <v>14</v>
      </c>
      <c r="W21" s="148" t="s">
        <v>17</v>
      </c>
      <c r="X21" s="151"/>
    </row>
    <row r="22" spans="1:24" ht="15" customHeight="1">
      <c r="A22" s="151"/>
      <c r="B22" s="152">
        <v>18</v>
      </c>
      <c r="C22" s="153" t="str">
        <f t="shared" si="0"/>
        <v>稙田</v>
      </c>
      <c r="D22" s="154">
        <f>IF(C22="","",COUNTIF('男子_Get_DATA'!$AA$2:$AA$329,C22))</f>
        <v>0</v>
      </c>
      <c r="E22" s="154">
        <f>IF(C22="","",COUNTIF('女子_Get_DATA'!$AA$2:$AA$265,C22))</f>
        <v>0</v>
      </c>
      <c r="F22" s="154">
        <f t="shared" si="1"/>
        <v>0</v>
      </c>
      <c r="G22" s="155"/>
      <c r="H22" s="151"/>
      <c r="I22" s="143">
        <v>20</v>
      </c>
      <c r="J22" s="1" t="s">
        <v>201</v>
      </c>
      <c r="K22" s="143">
        <v>12</v>
      </c>
      <c r="L22" s="1" t="s">
        <v>178</v>
      </c>
      <c r="M22" s="143">
        <v>12</v>
      </c>
      <c r="N22" s="1" t="s">
        <v>458</v>
      </c>
      <c r="Q22" s="149" t="str">
        <f t="shared" si="4"/>
        <v>学校別参加者数!J69:J501</v>
      </c>
      <c r="R22" s="1">
        <f ca="1" t="shared" si="2"/>
        <v>69</v>
      </c>
      <c r="S22" s="146">
        <v>15</v>
      </c>
      <c r="T22" s="471" t="str">
        <f ca="1" t="shared" si="3"/>
        <v>吉野</v>
      </c>
      <c r="U22" s="472"/>
      <c r="V22" s="146">
        <v>15</v>
      </c>
      <c r="W22" s="148" t="s">
        <v>18</v>
      </c>
      <c r="X22" s="151"/>
    </row>
    <row r="23" spans="1:24" ht="15" customHeight="1">
      <c r="A23" s="151"/>
      <c r="B23" s="152">
        <v>19</v>
      </c>
      <c r="C23" s="153" t="str">
        <f t="shared" si="0"/>
        <v>稙田東</v>
      </c>
      <c r="D23" s="154">
        <f>IF(C23="","",COUNTIF('男子_Get_DATA'!$AA$2:$AA$329,C23))</f>
        <v>0</v>
      </c>
      <c r="E23" s="154">
        <f>IF(C23="","",COUNTIF('女子_Get_DATA'!$AA$2:$AA$265,C23))</f>
        <v>0</v>
      </c>
      <c r="F23" s="154">
        <f t="shared" si="1"/>
        <v>0</v>
      </c>
      <c r="G23" s="155"/>
      <c r="H23" s="151"/>
      <c r="I23" s="143">
        <v>21</v>
      </c>
      <c r="J23" s="1" t="s">
        <v>201</v>
      </c>
      <c r="K23" s="143">
        <v>12</v>
      </c>
      <c r="L23" s="1" t="s">
        <v>178</v>
      </c>
      <c r="M23" s="143">
        <v>12</v>
      </c>
      <c r="N23" s="1" t="s">
        <v>459</v>
      </c>
      <c r="Q23" s="149" t="str">
        <f t="shared" si="4"/>
        <v>学校別参加者数!J70:J501</v>
      </c>
      <c r="R23" s="1">
        <f ca="1" t="shared" si="2"/>
        <v>70</v>
      </c>
      <c r="S23" s="146">
        <v>16</v>
      </c>
      <c r="T23" s="466" t="str">
        <f ca="1" t="shared" si="3"/>
        <v>竹中</v>
      </c>
      <c r="U23" s="467"/>
      <c r="V23" s="146">
        <v>16</v>
      </c>
      <c r="W23" s="148" t="s">
        <v>19</v>
      </c>
      <c r="X23" s="151"/>
    </row>
    <row r="24" spans="1:24" ht="15" customHeight="1">
      <c r="A24" s="151"/>
      <c r="B24" s="152">
        <v>20</v>
      </c>
      <c r="C24" s="153" t="str">
        <f t="shared" si="0"/>
        <v>稙田西</v>
      </c>
      <c r="D24" s="154">
        <f>IF(C24="","",COUNTIF('男子_Get_DATA'!$AA$2:$AA$329,C24))</f>
        <v>0</v>
      </c>
      <c r="E24" s="154">
        <f>IF(C24="","",COUNTIF('女子_Get_DATA'!$AA$2:$AA$265,C24))</f>
        <v>0</v>
      </c>
      <c r="F24" s="154">
        <f t="shared" si="1"/>
        <v>0</v>
      </c>
      <c r="G24" s="155"/>
      <c r="H24" s="151"/>
      <c r="I24" s="143">
        <v>22</v>
      </c>
      <c r="J24" s="1" t="s">
        <v>201</v>
      </c>
      <c r="K24" s="143">
        <v>12</v>
      </c>
      <c r="L24" s="1" t="s">
        <v>178</v>
      </c>
      <c r="M24" s="143">
        <v>12</v>
      </c>
      <c r="N24" s="1" t="s">
        <v>460</v>
      </c>
      <c r="Q24" s="149" t="str">
        <f t="shared" si="4"/>
        <v>学校別参加者数!J71:J501</v>
      </c>
      <c r="R24" s="1">
        <f ca="1" t="shared" si="2"/>
        <v>71</v>
      </c>
      <c r="S24" s="146">
        <v>17</v>
      </c>
      <c r="T24" s="468" t="str">
        <f ca="1" t="shared" si="3"/>
        <v>判田</v>
      </c>
      <c r="U24" s="469"/>
      <c r="V24" s="146">
        <v>17</v>
      </c>
      <c r="W24" s="148" t="s">
        <v>20</v>
      </c>
      <c r="X24" s="151"/>
    </row>
    <row r="25" spans="1:24" ht="15" customHeight="1">
      <c r="A25" s="151"/>
      <c r="B25" s="152">
        <v>21</v>
      </c>
      <c r="C25" s="153" t="str">
        <f t="shared" si="0"/>
        <v>稙田南</v>
      </c>
      <c r="D25" s="154">
        <f>IF(C25="","",COUNTIF('男子_Get_DATA'!$AA$2:$AA$329,C25))</f>
        <v>0</v>
      </c>
      <c r="E25" s="154">
        <f>IF(C25="","",COUNTIF('女子_Get_DATA'!$AA$2:$AA$265,C25))</f>
        <v>0</v>
      </c>
      <c r="F25" s="154">
        <f t="shared" si="1"/>
        <v>0</v>
      </c>
      <c r="G25" s="155"/>
      <c r="H25" s="151"/>
      <c r="I25" s="143">
        <v>23</v>
      </c>
      <c r="J25" s="1" t="s">
        <v>179</v>
      </c>
      <c r="K25" s="143">
        <v>13</v>
      </c>
      <c r="L25" s="1" t="s">
        <v>179</v>
      </c>
      <c r="M25" s="143">
        <v>13</v>
      </c>
      <c r="N25" s="1" t="s">
        <v>461</v>
      </c>
      <c r="Q25" s="149" t="str">
        <f t="shared" si="4"/>
        <v>学校別参加者数!J72:J501</v>
      </c>
      <c r="R25" s="1">
        <f ca="1" t="shared" si="2"/>
        <v>72</v>
      </c>
      <c r="S25" s="146">
        <v>18</v>
      </c>
      <c r="T25" s="468" t="str">
        <f ca="1" t="shared" si="3"/>
        <v>稙田</v>
      </c>
      <c r="U25" s="469"/>
      <c r="V25" s="146">
        <v>18</v>
      </c>
      <c r="W25" s="148" t="s">
        <v>21</v>
      </c>
      <c r="X25" s="151"/>
    </row>
    <row r="26" spans="1:24" ht="15" customHeight="1">
      <c r="A26" s="151"/>
      <c r="B26" s="152">
        <v>22</v>
      </c>
      <c r="C26" s="153" t="str">
        <f t="shared" si="0"/>
        <v>賀来</v>
      </c>
      <c r="D26" s="154">
        <f>IF(C26="","",COUNTIF('男子_Get_DATA'!$AA$2:$AA$329,C26))</f>
        <v>0</v>
      </c>
      <c r="E26" s="154">
        <f>IF(C26="","",COUNTIF('女子_Get_DATA'!$AA$2:$AA$265,C26))</f>
        <v>0</v>
      </c>
      <c r="F26" s="154">
        <f t="shared" si="1"/>
        <v>0</v>
      </c>
      <c r="G26" s="155"/>
      <c r="H26" s="151"/>
      <c r="I26" s="143">
        <v>24</v>
      </c>
      <c r="J26" s="1" t="s">
        <v>179</v>
      </c>
      <c r="K26" s="143">
        <v>13</v>
      </c>
      <c r="L26" s="1" t="s">
        <v>179</v>
      </c>
      <c r="M26" s="143">
        <v>13</v>
      </c>
      <c r="N26" s="1" t="s">
        <v>462</v>
      </c>
      <c r="Q26" s="149" t="str">
        <f t="shared" si="4"/>
        <v>学校別参加者数!J73:J501</v>
      </c>
      <c r="R26" s="1">
        <f ca="1" t="shared" si="2"/>
        <v>73</v>
      </c>
      <c r="S26" s="146">
        <v>19</v>
      </c>
      <c r="T26" s="468" t="str">
        <f ca="1" t="shared" si="3"/>
        <v>稙田東</v>
      </c>
      <c r="U26" s="469"/>
      <c r="V26" s="146">
        <v>19</v>
      </c>
      <c r="W26" s="148" t="s">
        <v>22</v>
      </c>
      <c r="X26" s="151"/>
    </row>
    <row r="27" spans="1:24" ht="15" customHeight="1">
      <c r="A27" s="151"/>
      <c r="B27" s="152">
        <v>23</v>
      </c>
      <c r="C27" s="153" t="str">
        <f t="shared" si="0"/>
        <v>大在</v>
      </c>
      <c r="D27" s="154">
        <f>IF(C27="","",COUNTIF('男子_Get_DATA'!$AA$2:$AA$329,C27))</f>
        <v>0</v>
      </c>
      <c r="E27" s="154">
        <f>IF(C27="","",COUNTIF('女子_Get_DATA'!$AA$2:$AA$265,C27))</f>
        <v>0</v>
      </c>
      <c r="F27" s="154">
        <f t="shared" si="1"/>
        <v>0</v>
      </c>
      <c r="G27" s="155"/>
      <c r="H27" s="151"/>
      <c r="I27" s="143">
        <v>25</v>
      </c>
      <c r="K27" s="143" t="s">
        <v>195</v>
      </c>
      <c r="M27" s="143" t="s">
        <v>195</v>
      </c>
      <c r="Q27" s="149" t="str">
        <f t="shared" si="4"/>
        <v>学校別参加者数!J74:J501</v>
      </c>
      <c r="R27" s="1">
        <f ca="1" t="shared" si="2"/>
        <v>74</v>
      </c>
      <c r="S27" s="146">
        <v>20</v>
      </c>
      <c r="T27" s="471" t="str">
        <f ca="1" t="shared" si="3"/>
        <v>稙田西</v>
      </c>
      <c r="U27" s="472"/>
      <c r="V27" s="146">
        <v>20</v>
      </c>
      <c r="W27" s="148" t="s">
        <v>23</v>
      </c>
      <c r="X27" s="151"/>
    </row>
    <row r="28" spans="1:24" ht="15" customHeight="1">
      <c r="A28" s="151"/>
      <c r="B28" s="152">
        <v>24</v>
      </c>
      <c r="C28" s="153" t="str">
        <f t="shared" si="0"/>
        <v>坂ノ市</v>
      </c>
      <c r="D28" s="154">
        <f>IF(C28="","",COUNTIF('男子_Get_DATA'!$AA$2:$AA$329,C28))</f>
        <v>0</v>
      </c>
      <c r="E28" s="154">
        <f>IF(C28="","",COUNTIF('女子_Get_DATA'!$AA$2:$AA$265,C28))</f>
        <v>0</v>
      </c>
      <c r="F28" s="154">
        <f t="shared" si="1"/>
        <v>0</v>
      </c>
      <c r="G28" s="155"/>
      <c r="H28" s="151"/>
      <c r="I28" s="143">
        <v>26</v>
      </c>
      <c r="J28" s="1" t="s">
        <v>179</v>
      </c>
      <c r="K28" s="143">
        <v>13</v>
      </c>
      <c r="L28" s="1" t="s">
        <v>179</v>
      </c>
      <c r="M28" s="143">
        <v>13</v>
      </c>
      <c r="N28" s="1" t="s">
        <v>463</v>
      </c>
      <c r="Q28" s="149" t="str">
        <f t="shared" si="4"/>
        <v>学校別参加者数!J75:J501</v>
      </c>
      <c r="R28" s="1">
        <f ca="1" t="shared" si="2"/>
        <v>75</v>
      </c>
      <c r="S28" s="146">
        <v>21</v>
      </c>
      <c r="T28" s="466" t="str">
        <f ca="1" t="shared" si="3"/>
        <v>稙田南</v>
      </c>
      <c r="U28" s="467"/>
      <c r="V28" s="146">
        <v>21</v>
      </c>
      <c r="W28" s="148" t="s">
        <v>24</v>
      </c>
      <c r="X28" s="151"/>
    </row>
    <row r="29" spans="1:24" ht="15" customHeight="1">
      <c r="A29" s="151"/>
      <c r="B29" s="152">
        <v>25</v>
      </c>
      <c r="C29" s="153" t="str">
        <f t="shared" si="0"/>
        <v>神崎</v>
      </c>
      <c r="D29" s="154">
        <f>IF(C29="","",COUNTIF('男子_Get_DATA'!$AA$2:$AA$329,C29))</f>
        <v>0</v>
      </c>
      <c r="E29" s="154">
        <f>IF(C29="","",COUNTIF('女子_Get_DATA'!$AA$2:$AA$265,C29))</f>
        <v>0</v>
      </c>
      <c r="F29" s="154">
        <f t="shared" si="1"/>
        <v>0</v>
      </c>
      <c r="G29" s="155"/>
      <c r="H29" s="151"/>
      <c r="I29" s="143">
        <v>27</v>
      </c>
      <c r="J29" s="1" t="s">
        <v>179</v>
      </c>
      <c r="K29" s="143">
        <v>13</v>
      </c>
      <c r="L29" s="1" t="s">
        <v>179</v>
      </c>
      <c r="M29" s="143">
        <v>13</v>
      </c>
      <c r="N29" s="1" t="s">
        <v>464</v>
      </c>
      <c r="Q29" s="149" t="str">
        <f t="shared" si="4"/>
        <v>学校別参加者数!J76:J501</v>
      </c>
      <c r="R29" s="1">
        <f ca="1" t="shared" si="2"/>
        <v>76</v>
      </c>
      <c r="S29" s="146">
        <v>22</v>
      </c>
      <c r="T29" s="468" t="str">
        <f ca="1" t="shared" si="3"/>
        <v>賀来</v>
      </c>
      <c r="U29" s="469"/>
      <c r="V29" s="146">
        <v>22</v>
      </c>
      <c r="W29" s="148" t="s">
        <v>25</v>
      </c>
      <c r="X29" s="151"/>
    </row>
    <row r="30" spans="1:24" ht="15" customHeight="1">
      <c r="A30" s="151"/>
      <c r="B30" s="152">
        <v>26</v>
      </c>
      <c r="C30" s="153" t="str">
        <f t="shared" si="0"/>
        <v>佐賀関</v>
      </c>
      <c r="D30" s="154">
        <f>IF(C30="","",COUNTIF('男子_Get_DATA'!$AA$2:$AA$329,C30))</f>
        <v>0</v>
      </c>
      <c r="E30" s="154">
        <f>IF(C30="","",COUNTIF('女子_Get_DATA'!$AA$2:$AA$265,C30))</f>
        <v>0</v>
      </c>
      <c r="F30" s="154">
        <f t="shared" si="1"/>
        <v>0</v>
      </c>
      <c r="G30" s="155"/>
      <c r="H30" s="151"/>
      <c r="I30" s="143">
        <v>28</v>
      </c>
      <c r="J30" s="1" t="s">
        <v>179</v>
      </c>
      <c r="K30" s="143">
        <v>13</v>
      </c>
      <c r="L30" s="1" t="s">
        <v>179</v>
      </c>
      <c r="M30" s="143">
        <v>13</v>
      </c>
      <c r="N30" s="1" t="s">
        <v>465</v>
      </c>
      <c r="Q30" s="149" t="str">
        <f t="shared" si="4"/>
        <v>学校別参加者数!J77:J501</v>
      </c>
      <c r="R30" s="1">
        <f ca="1" t="shared" si="2"/>
        <v>77</v>
      </c>
      <c r="S30" s="146">
        <v>23</v>
      </c>
      <c r="T30" s="468" t="str">
        <f ca="1" t="shared" si="3"/>
        <v>大在</v>
      </c>
      <c r="U30" s="469"/>
      <c r="V30" s="146">
        <v>23</v>
      </c>
      <c r="W30" s="148" t="s">
        <v>26</v>
      </c>
      <c r="X30" s="151"/>
    </row>
    <row r="31" spans="1:24" ht="15" customHeight="1">
      <c r="A31" s="151"/>
      <c r="B31" s="152">
        <v>27</v>
      </c>
      <c r="C31" s="153" t="str">
        <f t="shared" si="0"/>
        <v>野津原</v>
      </c>
      <c r="D31" s="154">
        <f>IF(C31="","",COUNTIF('男子_Get_DATA'!$AA$2:$AA$329,C31))</f>
        <v>0</v>
      </c>
      <c r="E31" s="154">
        <f>IF(C31="","",COUNTIF('女子_Get_DATA'!$AA$2:$AA$265,C31))</f>
        <v>0</v>
      </c>
      <c r="F31" s="154">
        <f t="shared" si="1"/>
        <v>0</v>
      </c>
      <c r="G31" s="155"/>
      <c r="H31" s="151"/>
      <c r="I31" s="143">
        <v>29</v>
      </c>
      <c r="J31" s="1" t="s">
        <v>179</v>
      </c>
      <c r="K31" s="143">
        <v>13</v>
      </c>
      <c r="L31" s="1" t="s">
        <v>179</v>
      </c>
      <c r="M31" s="143">
        <v>13</v>
      </c>
      <c r="N31" s="1" t="s">
        <v>466</v>
      </c>
      <c r="Q31" s="149" t="str">
        <f t="shared" si="4"/>
        <v>学校別参加者数!J78:J501</v>
      </c>
      <c r="R31" s="1">
        <f ca="1" t="shared" si="2"/>
        <v>78</v>
      </c>
      <c r="S31" s="146">
        <v>24</v>
      </c>
      <c r="T31" s="468" t="str">
        <f ca="1" t="shared" si="3"/>
        <v>坂ノ市</v>
      </c>
      <c r="U31" s="469"/>
      <c r="V31" s="146">
        <v>24</v>
      </c>
      <c r="W31" s="148" t="s">
        <v>27</v>
      </c>
      <c r="X31" s="151"/>
    </row>
    <row r="32" spans="1:24" ht="15" customHeight="1">
      <c r="A32" s="151"/>
      <c r="B32" s="152">
        <v>28</v>
      </c>
      <c r="C32" s="153" t="str">
        <f t="shared" si="0"/>
        <v>大分大附属</v>
      </c>
      <c r="D32" s="154">
        <f>IF(C32="","",COUNTIF('男子_Get_DATA'!$AA$2:$AA$329,C32))</f>
        <v>0</v>
      </c>
      <c r="E32" s="154">
        <f>IF(C32="","",COUNTIF('女子_Get_DATA'!$AA$2:$AA$265,C32))</f>
        <v>0</v>
      </c>
      <c r="F32" s="154">
        <f t="shared" si="1"/>
        <v>0</v>
      </c>
      <c r="G32" s="155"/>
      <c r="H32" s="151"/>
      <c r="I32" s="143">
        <v>30</v>
      </c>
      <c r="J32" s="1" t="s">
        <v>180</v>
      </c>
      <c r="K32" s="143">
        <v>14</v>
      </c>
      <c r="L32" s="1" t="s">
        <v>180</v>
      </c>
      <c r="M32" s="143">
        <v>14</v>
      </c>
      <c r="N32" s="1" t="s">
        <v>467</v>
      </c>
      <c r="Q32" s="149" t="str">
        <f t="shared" si="4"/>
        <v>学校別参加者数!J79:J501</v>
      </c>
      <c r="R32" s="1">
        <f ca="1" t="shared" si="2"/>
        <v>79</v>
      </c>
      <c r="S32" s="146">
        <v>25</v>
      </c>
      <c r="T32" s="471" t="str">
        <f ca="1" t="shared" si="3"/>
        <v>神崎</v>
      </c>
      <c r="U32" s="472"/>
      <c r="V32" s="146">
        <v>25</v>
      </c>
      <c r="W32" s="148" t="s">
        <v>28</v>
      </c>
      <c r="X32" s="151"/>
    </row>
    <row r="33" spans="1:24" ht="15" customHeight="1">
      <c r="A33" s="151"/>
      <c r="B33" s="152">
        <v>29</v>
      </c>
      <c r="C33" s="153" t="str">
        <f t="shared" si="0"/>
        <v>岩田</v>
      </c>
      <c r="D33" s="154">
        <f>IF(C33="","",COUNTIF('男子_Get_DATA'!$AA$2:$AA$329,C33))</f>
        <v>0</v>
      </c>
      <c r="E33" s="154">
        <f>IF(C33="","",COUNTIF('女子_Get_DATA'!$AA$2:$AA$265,C33))</f>
        <v>0</v>
      </c>
      <c r="F33" s="154">
        <f t="shared" si="1"/>
        <v>0</v>
      </c>
      <c r="G33" s="155"/>
      <c r="H33" s="151"/>
      <c r="I33" s="143">
        <v>31</v>
      </c>
      <c r="J33" s="1" t="s">
        <v>180</v>
      </c>
      <c r="K33" s="143">
        <v>14</v>
      </c>
      <c r="L33" s="1" t="s">
        <v>180</v>
      </c>
      <c r="M33" s="143">
        <v>14</v>
      </c>
      <c r="N33" s="1" t="s">
        <v>468</v>
      </c>
      <c r="Q33" s="149" t="str">
        <f t="shared" si="4"/>
        <v>学校別参加者数!J80:J501</v>
      </c>
      <c r="R33" s="1">
        <f ca="1" t="shared" si="2"/>
        <v>80</v>
      </c>
      <c r="S33" s="146">
        <v>26</v>
      </c>
      <c r="T33" s="466" t="str">
        <f ca="1" t="shared" si="3"/>
        <v>佐賀関</v>
      </c>
      <c r="U33" s="467"/>
      <c r="V33" s="146">
        <v>26</v>
      </c>
      <c r="W33" s="148" t="s">
        <v>29</v>
      </c>
      <c r="X33" s="151"/>
    </row>
    <row r="34" spans="1:24" ht="15" customHeight="1">
      <c r="A34" s="151"/>
      <c r="B34" s="152">
        <v>30</v>
      </c>
      <c r="C34" s="153" t="str">
        <f t="shared" si="0"/>
        <v>向陽</v>
      </c>
      <c r="D34" s="154">
        <f>IF(C34="","",COUNTIF('男子_Get_DATA'!$AA$2:$AA$329,C34))</f>
        <v>0</v>
      </c>
      <c r="E34" s="154">
        <f>IF(C34="","",COUNTIF('女子_Get_DATA'!$AA$2:$AA$265,C34))</f>
        <v>0</v>
      </c>
      <c r="F34" s="154">
        <f t="shared" si="1"/>
        <v>0</v>
      </c>
      <c r="G34" s="155"/>
      <c r="H34" s="151"/>
      <c r="I34" s="143">
        <v>32</v>
      </c>
      <c r="J34" s="1" t="s">
        <v>180</v>
      </c>
      <c r="K34" s="143">
        <v>14</v>
      </c>
      <c r="L34" s="1" t="s">
        <v>180</v>
      </c>
      <c r="M34" s="143">
        <v>14</v>
      </c>
      <c r="N34" s="1" t="s">
        <v>469</v>
      </c>
      <c r="Q34" s="149" t="str">
        <f t="shared" si="4"/>
        <v>学校別参加者数!J81:J501</v>
      </c>
      <c r="R34" s="1">
        <f ca="1" t="shared" si="2"/>
        <v>92</v>
      </c>
      <c r="S34" s="146">
        <v>27</v>
      </c>
      <c r="T34" s="468" t="str">
        <f ca="1" t="shared" si="3"/>
        <v>野津原</v>
      </c>
      <c r="U34" s="469"/>
      <c r="X34" s="151"/>
    </row>
    <row r="35" spans="1:24" ht="15" customHeight="1">
      <c r="A35" s="151"/>
      <c r="B35" s="152">
        <v>31</v>
      </c>
      <c r="C35" s="153" t="str">
        <f t="shared" si="0"/>
        <v>大分</v>
      </c>
      <c r="D35" s="154">
        <f>IF(C35="","",COUNTIF('男子_Get_DATA'!$AA$2:$AA$329,C35))</f>
        <v>0</v>
      </c>
      <c r="E35" s="154">
        <f>IF(C35="","",COUNTIF('女子_Get_DATA'!$AA$2:$AA$265,C35))</f>
        <v>0</v>
      </c>
      <c r="F35" s="154">
        <f t="shared" si="1"/>
        <v>0</v>
      </c>
      <c r="G35" s="155"/>
      <c r="H35" s="151"/>
      <c r="I35" s="143">
        <v>33</v>
      </c>
      <c r="J35" s="1" t="s">
        <v>180</v>
      </c>
      <c r="K35" s="143">
        <v>14</v>
      </c>
      <c r="L35" s="1" t="s">
        <v>180</v>
      </c>
      <c r="M35" s="143">
        <v>14</v>
      </c>
      <c r="N35" s="1" t="s">
        <v>470</v>
      </c>
      <c r="Q35" s="149" t="str">
        <f t="shared" si="4"/>
        <v>学校別参加者数!J93:J501</v>
      </c>
      <c r="R35" s="1">
        <f ca="1" t="shared" si="2"/>
        <v>146</v>
      </c>
      <c r="S35" s="146">
        <v>28</v>
      </c>
      <c r="T35" s="468" t="str">
        <f ca="1" t="shared" si="3"/>
        <v>大分大附属</v>
      </c>
      <c r="U35" s="469"/>
      <c r="X35" s="151"/>
    </row>
    <row r="36" spans="1:24" ht="15" customHeight="1">
      <c r="A36" s="151"/>
      <c r="B36" s="152">
        <v>32</v>
      </c>
      <c r="C36" s="153" t="str">
        <f t="shared" si="0"/>
        <v>大分豊府</v>
      </c>
      <c r="D36" s="154">
        <f>IF(C36="","",COUNTIF('男子_Get_DATA'!$AA$2:$AA$329,C36))</f>
        <v>0</v>
      </c>
      <c r="E36" s="154">
        <f>IF(C36="","",COUNTIF('女子_Get_DATA'!$AA$2:$AA$265,C36))</f>
        <v>0</v>
      </c>
      <c r="F36" s="154">
        <f t="shared" si="1"/>
        <v>0</v>
      </c>
      <c r="G36" s="155"/>
      <c r="H36" s="151"/>
      <c r="I36" s="143">
        <v>34</v>
      </c>
      <c r="J36" s="1" t="s">
        <v>180</v>
      </c>
      <c r="K36" s="143">
        <v>14</v>
      </c>
      <c r="L36" s="1" t="s">
        <v>180</v>
      </c>
      <c r="M36" s="143">
        <v>14</v>
      </c>
      <c r="N36" s="1" t="s">
        <v>471</v>
      </c>
      <c r="Q36" s="149" t="str">
        <f t="shared" si="4"/>
        <v>学校別参加者数!J147:J501</v>
      </c>
      <c r="R36" s="1">
        <f ca="1" t="shared" si="2"/>
        <v>147</v>
      </c>
      <c r="S36" s="146">
        <v>29</v>
      </c>
      <c r="T36" s="468" t="str">
        <f ca="1" t="shared" si="3"/>
        <v>岩田</v>
      </c>
      <c r="U36" s="469"/>
      <c r="X36" s="151"/>
    </row>
    <row r="37" spans="1:24" ht="15" customHeight="1">
      <c r="A37" s="151"/>
      <c r="B37" s="152">
        <v>33</v>
      </c>
      <c r="C37" s="153" t="str">
        <f t="shared" si="0"/>
        <v>聾学校</v>
      </c>
      <c r="D37" s="154">
        <f>IF(C37="","",COUNTIF('男子_Get_DATA'!$AA$2:$AA$329,C37))</f>
        <v>0</v>
      </c>
      <c r="E37" s="154">
        <f>IF(C37="","",COUNTIF('女子_Get_DATA'!$AA$2:$AA$265,C37))</f>
        <v>0</v>
      </c>
      <c r="F37" s="154">
        <f t="shared" si="1"/>
        <v>0</v>
      </c>
      <c r="G37" s="155"/>
      <c r="H37" s="151"/>
      <c r="I37" s="143">
        <v>35</v>
      </c>
      <c r="J37" s="1" t="s">
        <v>180</v>
      </c>
      <c r="K37" s="143">
        <v>14</v>
      </c>
      <c r="L37" s="1" t="s">
        <v>180</v>
      </c>
      <c r="M37" s="143">
        <v>14</v>
      </c>
      <c r="N37" s="1" t="s">
        <v>472</v>
      </c>
      <c r="Q37" s="149" t="str">
        <f t="shared" si="4"/>
        <v>学校別参加者数!J148:J501</v>
      </c>
      <c r="R37" s="1">
        <f ca="1" t="shared" si="2"/>
        <v>149</v>
      </c>
      <c r="S37" s="146">
        <v>30</v>
      </c>
      <c r="T37" s="471" t="str">
        <f ca="1" t="shared" si="3"/>
        <v>向陽</v>
      </c>
      <c r="U37" s="472"/>
      <c r="X37" s="151"/>
    </row>
    <row r="38" spans="1:24" ht="15" customHeight="1">
      <c r="A38" s="151"/>
      <c r="B38" s="152">
        <v>34</v>
      </c>
      <c r="C38" s="153">
        <f t="shared" si="0"/>
      </c>
      <c r="D38" s="154">
        <f>IF(C38="","",COUNTIF('男子_Get_DATA'!$AA$2:$AA$329,C38))</f>
      </c>
      <c r="E38" s="154">
        <f>IF(C38="","",COUNTIF('女子_Get_DATA'!$AA$2:$AA$265,C38))</f>
      </c>
      <c r="F38" s="154">
        <f t="shared" si="1"/>
      </c>
      <c r="G38" s="155"/>
      <c r="H38" s="151"/>
      <c r="I38" s="143">
        <v>36</v>
      </c>
      <c r="J38" s="1" t="s">
        <v>180</v>
      </c>
      <c r="K38" s="143">
        <v>14</v>
      </c>
      <c r="L38" s="1" t="s">
        <v>180</v>
      </c>
      <c r="M38" s="143">
        <v>14</v>
      </c>
      <c r="N38" s="1" t="s">
        <v>473</v>
      </c>
      <c r="Q38" s="149" t="str">
        <f t="shared" si="4"/>
        <v>学校別参加者数!J150:J501</v>
      </c>
      <c r="R38" s="1">
        <f ca="1" t="shared" si="2"/>
        <v>150</v>
      </c>
      <c r="S38" s="146">
        <v>31</v>
      </c>
      <c r="T38" s="466" t="str">
        <f ca="1" t="shared" si="3"/>
        <v>大分</v>
      </c>
      <c r="U38" s="467"/>
      <c r="X38" s="151"/>
    </row>
    <row r="39" spans="1:24" ht="15" customHeight="1">
      <c r="A39" s="151"/>
      <c r="B39" s="152">
        <v>35</v>
      </c>
      <c r="C39" s="153">
        <f t="shared" si="0"/>
      </c>
      <c r="D39" s="154">
        <f>IF(C39="","",COUNTIF('男子_Get_DATA'!$AA$2:$AA$329,C39))</f>
      </c>
      <c r="E39" s="154">
        <f>IF(C39="","",COUNTIF('女子_Get_DATA'!$AA$2:$AA$265,C39))</f>
      </c>
      <c r="F39" s="154">
        <f t="shared" si="1"/>
      </c>
      <c r="G39" s="155"/>
      <c r="H39" s="151"/>
      <c r="I39" s="143">
        <v>37</v>
      </c>
      <c r="J39" s="1" t="s">
        <v>180</v>
      </c>
      <c r="K39" s="143">
        <v>14</v>
      </c>
      <c r="L39" s="1" t="s">
        <v>180</v>
      </c>
      <c r="M39" s="143">
        <v>14</v>
      </c>
      <c r="N39" s="1" t="s">
        <v>474</v>
      </c>
      <c r="Q39" s="149" t="str">
        <f t="shared" si="4"/>
        <v>学校別参加者数!J151:J501</v>
      </c>
      <c r="R39" s="1">
        <f ca="1" t="shared" si="2"/>
        <v>152</v>
      </c>
      <c r="S39" s="146">
        <v>32</v>
      </c>
      <c r="T39" s="468" t="str">
        <f ca="1" t="shared" si="3"/>
        <v>大分豊府</v>
      </c>
      <c r="U39" s="469"/>
      <c r="X39" s="151"/>
    </row>
    <row r="40" spans="1:24" ht="15" customHeight="1">
      <c r="A40" s="151"/>
      <c r="B40" s="152">
        <v>36</v>
      </c>
      <c r="C40" s="153">
        <f t="shared" si="0"/>
      </c>
      <c r="D40" s="154">
        <f>IF(C40="","",COUNTIF('男子_Get_DATA'!$AA$2:$AA$329,C40))</f>
      </c>
      <c r="E40" s="154">
        <f>IF(C40="","",COUNTIF('女子_Get_DATA'!$AA$2:$AA$265,C40))</f>
      </c>
      <c r="F40" s="154">
        <f t="shared" si="1"/>
      </c>
      <c r="G40" s="155"/>
      <c r="H40" s="151"/>
      <c r="I40" s="143">
        <v>38</v>
      </c>
      <c r="J40" s="1" t="s">
        <v>180</v>
      </c>
      <c r="K40" s="143">
        <v>14</v>
      </c>
      <c r="L40" s="1" t="s">
        <v>180</v>
      </c>
      <c r="M40" s="143">
        <v>14</v>
      </c>
      <c r="N40" s="1" t="s">
        <v>475</v>
      </c>
      <c r="Q40" s="149" t="str">
        <f t="shared" si="4"/>
        <v>学校別参加者数!J153:J501</v>
      </c>
      <c r="R40" s="1">
        <f ca="1" t="shared" si="2"/>
        <v>153</v>
      </c>
      <c r="S40" s="146">
        <v>33</v>
      </c>
      <c r="T40" s="468" t="str">
        <f ca="1" t="shared" si="3"/>
        <v>聾学校</v>
      </c>
      <c r="U40" s="469"/>
      <c r="X40" s="151"/>
    </row>
    <row r="41" spans="1:24" ht="15" customHeight="1">
      <c r="A41" s="151"/>
      <c r="B41" s="152">
        <v>37</v>
      </c>
      <c r="C41" s="153">
        <f t="shared" si="0"/>
      </c>
      <c r="D41" s="154">
        <f>IF(C41="","",COUNTIF('男子_Get_DATA'!$AA$2:$AA$329,C41))</f>
      </c>
      <c r="E41" s="154">
        <f>IF(C41="","",COUNTIF('女子_Get_DATA'!$AA$2:$AA$265,C41))</f>
      </c>
      <c r="F41" s="154">
        <f t="shared" si="1"/>
      </c>
      <c r="G41" s="155"/>
      <c r="H41" s="151"/>
      <c r="I41" s="143">
        <v>39</v>
      </c>
      <c r="J41" s="1" t="s">
        <v>180</v>
      </c>
      <c r="K41" s="143">
        <v>14</v>
      </c>
      <c r="L41" s="1" t="s">
        <v>180</v>
      </c>
      <c r="M41" s="143">
        <v>14</v>
      </c>
      <c r="N41" s="1" t="s">
        <v>476</v>
      </c>
      <c r="Q41" s="149" t="str">
        <f t="shared" si="4"/>
        <v>学校別参加者数!J154:J501</v>
      </c>
      <c r="R41" s="1" t="e">
        <f ca="1" t="shared" si="2"/>
        <v>#N/A</v>
      </c>
      <c r="S41" s="146">
        <v>34</v>
      </c>
      <c r="T41" s="468">
        <f ca="1" t="shared" si="3"/>
      </c>
      <c r="U41" s="469"/>
      <c r="X41" s="151"/>
    </row>
    <row r="42" spans="1:24" ht="15" customHeight="1">
      <c r="A42" s="151"/>
      <c r="B42" s="152">
        <v>38</v>
      </c>
      <c r="C42" s="153">
        <f t="shared" si="0"/>
      </c>
      <c r="D42" s="154">
        <f>IF(C42="","",COUNTIF('男子_Get_DATA'!$AA$2:$AA$329,C42))</f>
      </c>
      <c r="E42" s="154">
        <f>IF(C42="","",COUNTIF('女子_Get_DATA'!$AA$2:$AA$265,C42))</f>
      </c>
      <c r="F42" s="154">
        <f t="shared" si="1"/>
      </c>
      <c r="G42" s="155"/>
      <c r="H42" s="151"/>
      <c r="I42" s="143">
        <v>40</v>
      </c>
      <c r="J42" s="1" t="s">
        <v>180</v>
      </c>
      <c r="K42" s="143">
        <v>14</v>
      </c>
      <c r="L42" s="1" t="s">
        <v>180</v>
      </c>
      <c r="M42" s="143">
        <v>14</v>
      </c>
      <c r="N42" s="1" t="s">
        <v>477</v>
      </c>
      <c r="Q42" s="149" t="e">
        <f t="shared" si="4"/>
        <v>#N/A</v>
      </c>
      <c r="R42" s="1" t="e">
        <f ca="1" t="shared" si="2"/>
        <v>#N/A</v>
      </c>
      <c r="S42" s="146">
        <v>35</v>
      </c>
      <c r="T42" s="471">
        <f ca="1" t="shared" si="3"/>
      </c>
      <c r="U42" s="472"/>
      <c r="X42" s="151"/>
    </row>
    <row r="43" spans="1:24" ht="15" customHeight="1">
      <c r="A43" s="151"/>
      <c r="B43" s="152">
        <v>39</v>
      </c>
      <c r="C43" s="153">
        <f t="shared" si="0"/>
      </c>
      <c r="D43" s="154">
        <f>IF(C43="","",COUNTIF('男子_Get_DATA'!$AA$2:$AA$329,C43))</f>
      </c>
      <c r="E43" s="154">
        <f>IF(C43="","",COUNTIF('女子_Get_DATA'!$AA$2:$AA$265,C43))</f>
      </c>
      <c r="F43" s="154">
        <f t="shared" si="1"/>
      </c>
      <c r="G43" s="155"/>
      <c r="H43" s="151"/>
      <c r="I43" s="143">
        <v>41</v>
      </c>
      <c r="J43" s="1" t="s">
        <v>180</v>
      </c>
      <c r="K43" s="143">
        <v>14</v>
      </c>
      <c r="L43" s="1" t="s">
        <v>180</v>
      </c>
      <c r="M43" s="143">
        <v>14</v>
      </c>
      <c r="N43" s="1" t="s">
        <v>478</v>
      </c>
      <c r="Q43" s="149" t="e">
        <f t="shared" si="4"/>
        <v>#N/A</v>
      </c>
      <c r="R43" s="1" t="e">
        <f ca="1" t="shared" si="2"/>
        <v>#N/A</v>
      </c>
      <c r="S43" s="146">
        <v>36</v>
      </c>
      <c r="T43" s="466">
        <f ca="1" t="shared" si="3"/>
      </c>
      <c r="U43" s="467"/>
      <c r="X43" s="151"/>
    </row>
    <row r="44" spans="1:24" ht="15" customHeight="1">
      <c r="A44" s="151"/>
      <c r="B44" s="156">
        <v>40</v>
      </c>
      <c r="C44" s="157">
        <f t="shared" si="0"/>
      </c>
      <c r="D44" s="158">
        <f>IF(C44="","",COUNTIF('男子_Get_DATA'!$AA$2:$AA$329,C44))</f>
      </c>
      <c r="E44" s="158">
        <f>IF(C44="","",COUNTIF('女子_Get_DATA'!$AA$2:$AA$265,C44))</f>
      </c>
      <c r="F44" s="158">
        <f t="shared" si="1"/>
      </c>
      <c r="G44" s="159"/>
      <c r="H44" s="151"/>
      <c r="I44" s="143">
        <v>42</v>
      </c>
      <c r="J44" s="1" t="s">
        <v>181</v>
      </c>
      <c r="K44" s="143">
        <v>15</v>
      </c>
      <c r="L44" s="1" t="s">
        <v>202</v>
      </c>
      <c r="M44" s="143">
        <v>15</v>
      </c>
      <c r="N44" s="1" t="s">
        <v>479</v>
      </c>
      <c r="Q44" s="149" t="e">
        <f t="shared" si="4"/>
        <v>#N/A</v>
      </c>
      <c r="R44" s="1" t="e">
        <f ca="1" t="shared" si="2"/>
        <v>#N/A</v>
      </c>
      <c r="S44" s="146">
        <v>37</v>
      </c>
      <c r="T44" s="468">
        <f ca="1" t="shared" si="3"/>
      </c>
      <c r="U44" s="469"/>
      <c r="X44" s="151"/>
    </row>
    <row r="45" spans="1:24" ht="15" customHeight="1">
      <c r="A45" s="151"/>
      <c r="B45" s="151"/>
      <c r="C45" s="151"/>
      <c r="D45" s="151"/>
      <c r="E45" s="151"/>
      <c r="F45" s="151"/>
      <c r="G45" s="151"/>
      <c r="H45" s="151"/>
      <c r="I45" s="143">
        <v>43</v>
      </c>
      <c r="J45" s="1" t="s">
        <v>181</v>
      </c>
      <c r="K45" s="143">
        <v>15</v>
      </c>
      <c r="L45" s="1" t="s">
        <v>202</v>
      </c>
      <c r="M45" s="143">
        <v>15</v>
      </c>
      <c r="N45" s="1" t="s">
        <v>480</v>
      </c>
      <c r="Q45" s="149" t="e">
        <f t="shared" si="4"/>
        <v>#N/A</v>
      </c>
      <c r="R45" s="1" t="e">
        <f ca="1" t="shared" si="2"/>
        <v>#N/A</v>
      </c>
      <c r="S45" s="146">
        <v>38</v>
      </c>
      <c r="T45" s="468">
        <f ca="1" t="shared" si="3"/>
      </c>
      <c r="U45" s="469"/>
      <c r="X45" s="151"/>
    </row>
    <row r="46" spans="8:24" ht="15" customHeight="1">
      <c r="H46" s="151"/>
      <c r="I46" s="143">
        <v>44</v>
      </c>
      <c r="J46" s="1" t="s">
        <v>181</v>
      </c>
      <c r="K46" s="143">
        <v>15</v>
      </c>
      <c r="L46" s="1" t="s">
        <v>202</v>
      </c>
      <c r="M46" s="143">
        <v>15</v>
      </c>
      <c r="N46" s="1" t="s">
        <v>481</v>
      </c>
      <c r="Q46" s="149" t="e">
        <f t="shared" si="4"/>
        <v>#N/A</v>
      </c>
      <c r="R46" s="1" t="e">
        <f ca="1" t="shared" si="2"/>
        <v>#N/A</v>
      </c>
      <c r="S46" s="146">
        <v>39</v>
      </c>
      <c r="T46" s="468">
        <f ca="1" t="shared" si="3"/>
      </c>
      <c r="U46" s="469"/>
      <c r="X46" s="151"/>
    </row>
    <row r="47" spans="8:24" ht="15" customHeight="1">
      <c r="H47" s="151"/>
      <c r="I47" s="143">
        <v>45</v>
      </c>
      <c r="J47" s="1" t="s">
        <v>181</v>
      </c>
      <c r="K47" s="143">
        <v>15</v>
      </c>
      <c r="L47" s="1" t="s">
        <v>202</v>
      </c>
      <c r="M47" s="143">
        <v>15</v>
      </c>
      <c r="Q47" s="149" t="e">
        <f t="shared" si="4"/>
        <v>#N/A</v>
      </c>
      <c r="R47" s="1" t="e">
        <f ca="1" t="shared" si="2"/>
        <v>#N/A</v>
      </c>
      <c r="S47" s="146">
        <v>40</v>
      </c>
      <c r="T47" s="471">
        <f ca="1" t="shared" si="3"/>
      </c>
      <c r="U47" s="472"/>
      <c r="X47" s="151"/>
    </row>
    <row r="48" spans="8:24" ht="15" customHeight="1">
      <c r="H48" s="151"/>
      <c r="I48" s="143">
        <v>46</v>
      </c>
      <c r="J48" s="1" t="s">
        <v>181</v>
      </c>
      <c r="K48" s="143">
        <v>15</v>
      </c>
      <c r="L48" s="1" t="s">
        <v>202</v>
      </c>
      <c r="M48" s="143">
        <v>15</v>
      </c>
      <c r="N48" s="1" t="s">
        <v>482</v>
      </c>
      <c r="X48" s="151"/>
    </row>
    <row r="49" spans="8:24" ht="15" customHeight="1">
      <c r="H49" s="151"/>
      <c r="I49" s="143">
        <v>47</v>
      </c>
      <c r="J49" s="1" t="s">
        <v>181</v>
      </c>
      <c r="K49" s="143">
        <v>15</v>
      </c>
      <c r="L49" s="1" t="s">
        <v>202</v>
      </c>
      <c r="M49" s="143">
        <v>15</v>
      </c>
      <c r="N49" s="1" t="s">
        <v>483</v>
      </c>
      <c r="X49" s="151"/>
    </row>
    <row r="50" spans="8:24" ht="15" customHeight="1">
      <c r="H50" s="151"/>
      <c r="I50" s="143">
        <v>48</v>
      </c>
      <c r="J50" s="1" t="s">
        <v>181</v>
      </c>
      <c r="K50" s="143">
        <v>15</v>
      </c>
      <c r="L50" s="1" t="s">
        <v>202</v>
      </c>
      <c r="M50" s="143">
        <v>15</v>
      </c>
      <c r="N50" s="1" t="s">
        <v>484</v>
      </c>
      <c r="X50" s="151"/>
    </row>
    <row r="51" spans="8:24" ht="15" customHeight="1">
      <c r="H51" s="151"/>
      <c r="I51" s="143">
        <v>49</v>
      </c>
      <c r="J51" s="1" t="s">
        <v>181</v>
      </c>
      <c r="K51" s="143">
        <v>15</v>
      </c>
      <c r="L51" s="1" t="s">
        <v>203</v>
      </c>
      <c r="M51" s="143">
        <v>16</v>
      </c>
      <c r="X51" s="151"/>
    </row>
    <row r="52" spans="8:24" ht="15" customHeight="1">
      <c r="H52" s="151"/>
      <c r="I52" s="143">
        <v>50</v>
      </c>
      <c r="J52" s="1" t="s">
        <v>181</v>
      </c>
      <c r="K52" s="143">
        <v>15</v>
      </c>
      <c r="L52" s="1" t="s">
        <v>203</v>
      </c>
      <c r="M52" s="143">
        <v>16</v>
      </c>
      <c r="X52" s="151"/>
    </row>
    <row r="53" spans="8:24" ht="15" customHeight="1">
      <c r="H53" s="151"/>
      <c r="I53" s="143">
        <v>51</v>
      </c>
      <c r="J53" s="1" t="s">
        <v>181</v>
      </c>
      <c r="K53" s="143">
        <v>15</v>
      </c>
      <c r="L53" s="1" t="s">
        <v>203</v>
      </c>
      <c r="M53" s="143">
        <v>16</v>
      </c>
      <c r="X53" s="151"/>
    </row>
    <row r="54" spans="8:24" ht="15" customHeight="1">
      <c r="H54" s="151"/>
      <c r="I54" s="143">
        <v>52</v>
      </c>
      <c r="J54" s="1" t="s">
        <v>181</v>
      </c>
      <c r="K54" s="143">
        <v>15</v>
      </c>
      <c r="L54" s="1" t="s">
        <v>203</v>
      </c>
      <c r="M54" s="143">
        <v>16</v>
      </c>
      <c r="X54" s="151"/>
    </row>
    <row r="55" spans="8:24" ht="15" customHeight="1">
      <c r="H55" s="151"/>
      <c r="I55" s="143">
        <v>53</v>
      </c>
      <c r="J55" s="1" t="s">
        <v>172</v>
      </c>
      <c r="K55" s="143">
        <v>4</v>
      </c>
      <c r="L55" s="1" t="s">
        <v>172</v>
      </c>
      <c r="M55" s="143">
        <v>4</v>
      </c>
      <c r="N55" s="1" t="s">
        <v>485</v>
      </c>
      <c r="X55" s="151"/>
    </row>
    <row r="56" spans="8:24" ht="15" customHeight="1">
      <c r="H56" s="151"/>
      <c r="I56" s="143">
        <v>54</v>
      </c>
      <c r="J56" s="1" t="s">
        <v>172</v>
      </c>
      <c r="K56" s="143">
        <v>4</v>
      </c>
      <c r="L56" s="1" t="s">
        <v>172</v>
      </c>
      <c r="M56" s="143">
        <v>4</v>
      </c>
      <c r="N56" s="1" t="s">
        <v>486</v>
      </c>
      <c r="X56" s="151"/>
    </row>
    <row r="57" spans="8:24" ht="15" customHeight="1">
      <c r="H57" s="151"/>
      <c r="I57" s="143">
        <v>55</v>
      </c>
      <c r="J57" s="1" t="s">
        <v>172</v>
      </c>
      <c r="K57" s="143">
        <v>4</v>
      </c>
      <c r="L57" s="1" t="s">
        <v>172</v>
      </c>
      <c r="M57" s="143">
        <v>4</v>
      </c>
      <c r="N57" s="1" t="s">
        <v>487</v>
      </c>
      <c r="X57" s="151"/>
    </row>
    <row r="58" spans="8:24" ht="15" customHeight="1">
      <c r="H58" s="151"/>
      <c r="I58" s="143">
        <v>56</v>
      </c>
      <c r="J58" s="1" t="s">
        <v>172</v>
      </c>
      <c r="K58" s="143">
        <v>4</v>
      </c>
      <c r="L58" s="1" t="s">
        <v>172</v>
      </c>
      <c r="M58" s="143">
        <v>4</v>
      </c>
      <c r="N58" s="1" t="s">
        <v>488</v>
      </c>
      <c r="X58" s="151"/>
    </row>
    <row r="59" spans="8:24" ht="15" customHeight="1">
      <c r="H59" s="151"/>
      <c r="I59" s="143">
        <v>57</v>
      </c>
      <c r="J59" s="1" t="s">
        <v>172</v>
      </c>
      <c r="K59" s="143">
        <v>4</v>
      </c>
      <c r="L59" s="1" t="s">
        <v>172</v>
      </c>
      <c r="M59" s="143">
        <v>4</v>
      </c>
      <c r="N59" s="1" t="s">
        <v>489</v>
      </c>
      <c r="X59" s="151"/>
    </row>
    <row r="60" spans="8:24" ht="15" customHeight="1">
      <c r="H60" s="151"/>
      <c r="I60" s="143">
        <v>58</v>
      </c>
      <c r="J60" s="1" t="s">
        <v>172</v>
      </c>
      <c r="K60" s="143">
        <v>4</v>
      </c>
      <c r="L60" s="1" t="s">
        <v>172</v>
      </c>
      <c r="M60" s="143">
        <v>4</v>
      </c>
      <c r="N60" s="1" t="s">
        <v>490</v>
      </c>
      <c r="X60" s="151"/>
    </row>
    <row r="61" spans="8:24" ht="15" customHeight="1">
      <c r="H61" s="151"/>
      <c r="I61" s="143">
        <v>59</v>
      </c>
      <c r="J61" s="1" t="s">
        <v>172</v>
      </c>
      <c r="K61" s="143">
        <v>4</v>
      </c>
      <c r="L61" s="1" t="s">
        <v>172</v>
      </c>
      <c r="M61" s="143">
        <v>4</v>
      </c>
      <c r="N61" s="1" t="s">
        <v>491</v>
      </c>
      <c r="X61" s="151"/>
    </row>
    <row r="62" spans="8:24" ht="15" customHeight="1">
      <c r="H62" s="151"/>
      <c r="I62" s="143">
        <v>60</v>
      </c>
      <c r="J62" s="1" t="s">
        <v>172</v>
      </c>
      <c r="K62" s="143">
        <v>4</v>
      </c>
      <c r="L62" s="1" t="s">
        <v>172</v>
      </c>
      <c r="M62" s="143">
        <v>4</v>
      </c>
      <c r="N62" s="1" t="s">
        <v>492</v>
      </c>
      <c r="X62" s="151"/>
    </row>
    <row r="63" spans="8:24" ht="15" customHeight="1">
      <c r="H63" s="151"/>
      <c r="I63" s="143">
        <v>61</v>
      </c>
      <c r="J63" s="1" t="s">
        <v>172</v>
      </c>
      <c r="K63" s="143">
        <v>4</v>
      </c>
      <c r="L63" s="1" t="s">
        <v>172</v>
      </c>
      <c r="M63" s="143">
        <v>4</v>
      </c>
      <c r="N63" s="1" t="s">
        <v>493</v>
      </c>
      <c r="X63" s="151"/>
    </row>
    <row r="64" spans="8:24" ht="15" customHeight="1">
      <c r="H64" s="151"/>
      <c r="I64" s="143">
        <v>62</v>
      </c>
      <c r="J64" s="1" t="s">
        <v>172</v>
      </c>
      <c r="K64" s="143">
        <v>4</v>
      </c>
      <c r="L64" s="1" t="s">
        <v>172</v>
      </c>
      <c r="M64" s="143">
        <v>4</v>
      </c>
      <c r="N64" s="1" t="s">
        <v>494</v>
      </c>
      <c r="X64" s="151"/>
    </row>
    <row r="65" spans="8:24" ht="15" customHeight="1">
      <c r="H65" s="151"/>
      <c r="I65" s="143">
        <v>63</v>
      </c>
      <c r="J65" s="1" t="s">
        <v>172</v>
      </c>
      <c r="K65" s="143">
        <v>4</v>
      </c>
      <c r="L65" s="1" t="s">
        <v>172</v>
      </c>
      <c r="M65" s="143">
        <v>4</v>
      </c>
      <c r="N65" s="1" t="s">
        <v>495</v>
      </c>
      <c r="X65" s="151"/>
    </row>
    <row r="66" spans="8:24" ht="15" customHeight="1">
      <c r="H66" s="151"/>
      <c r="I66" s="143">
        <v>64</v>
      </c>
      <c r="J66" s="1" t="s">
        <v>172</v>
      </c>
      <c r="K66" s="143">
        <v>4</v>
      </c>
      <c r="L66" s="1" t="s">
        <v>172</v>
      </c>
      <c r="M66" s="143">
        <v>4</v>
      </c>
      <c r="N66" s="1" t="s">
        <v>496</v>
      </c>
      <c r="X66" s="151"/>
    </row>
    <row r="67" spans="8:24" ht="15" customHeight="1">
      <c r="H67" s="151"/>
      <c r="I67" s="143">
        <v>65</v>
      </c>
      <c r="J67" s="1" t="s">
        <v>172</v>
      </c>
      <c r="K67" s="143">
        <v>4</v>
      </c>
      <c r="L67" s="1" t="s">
        <v>172</v>
      </c>
      <c r="M67" s="143">
        <v>4</v>
      </c>
      <c r="N67" s="1" t="s">
        <v>497</v>
      </c>
      <c r="X67" s="151"/>
    </row>
    <row r="68" spans="8:24" ht="15" customHeight="1">
      <c r="H68" s="151"/>
      <c r="I68" s="143">
        <v>66</v>
      </c>
      <c r="J68" s="1" t="s">
        <v>172</v>
      </c>
      <c r="K68" s="143">
        <v>4</v>
      </c>
      <c r="L68" s="1" t="s">
        <v>172</v>
      </c>
      <c r="M68" s="143">
        <v>4</v>
      </c>
      <c r="N68" s="1" t="s">
        <v>498</v>
      </c>
      <c r="X68" s="151"/>
    </row>
    <row r="69" spans="8:24" ht="15" customHeight="1">
      <c r="H69" s="151"/>
      <c r="I69" s="143">
        <v>67</v>
      </c>
      <c r="J69" s="1" t="s">
        <v>172</v>
      </c>
      <c r="K69" s="143">
        <v>4</v>
      </c>
      <c r="L69" s="1" t="s">
        <v>172</v>
      </c>
      <c r="M69" s="143">
        <v>4</v>
      </c>
      <c r="N69" s="1" t="s">
        <v>499</v>
      </c>
      <c r="X69" s="151"/>
    </row>
    <row r="70" spans="8:24" ht="15" customHeight="1">
      <c r="H70" s="151"/>
      <c r="I70" s="143">
        <v>68</v>
      </c>
      <c r="J70" s="1" t="s">
        <v>172</v>
      </c>
      <c r="K70" s="143">
        <v>4</v>
      </c>
      <c r="L70" s="1" t="s">
        <v>172</v>
      </c>
      <c r="M70" s="143">
        <v>4</v>
      </c>
      <c r="N70" s="1" t="s">
        <v>500</v>
      </c>
      <c r="X70" s="151"/>
    </row>
    <row r="71" spans="8:24" ht="15" customHeight="1">
      <c r="H71" s="151"/>
      <c r="I71" s="143">
        <v>69</v>
      </c>
      <c r="J71" s="1" t="s">
        <v>172</v>
      </c>
      <c r="K71" s="143">
        <v>4</v>
      </c>
      <c r="L71" s="1" t="s">
        <v>172</v>
      </c>
      <c r="M71" s="143">
        <v>4</v>
      </c>
      <c r="N71" s="1" t="s">
        <v>501</v>
      </c>
      <c r="X71" s="151"/>
    </row>
    <row r="72" spans="8:24" ht="15" customHeight="1">
      <c r="H72" s="151"/>
      <c r="I72" s="143">
        <v>70</v>
      </c>
      <c r="J72" s="1" t="s">
        <v>172</v>
      </c>
      <c r="K72" s="143">
        <v>4</v>
      </c>
      <c r="L72" s="1" t="s">
        <v>172</v>
      </c>
      <c r="M72" s="143">
        <v>4</v>
      </c>
      <c r="N72" s="1" t="s">
        <v>502</v>
      </c>
      <c r="X72" s="151"/>
    </row>
    <row r="73" spans="8:24" ht="15" customHeight="1">
      <c r="H73" s="151"/>
      <c r="I73" s="143">
        <v>71</v>
      </c>
      <c r="J73" s="1" t="s">
        <v>172</v>
      </c>
      <c r="K73" s="143">
        <v>4</v>
      </c>
      <c r="L73" s="1" t="s">
        <v>172</v>
      </c>
      <c r="M73" s="143">
        <v>4</v>
      </c>
      <c r="N73" s="1" t="s">
        <v>503</v>
      </c>
      <c r="X73" s="151"/>
    </row>
    <row r="74" spans="8:24" ht="15" customHeight="1">
      <c r="H74" s="151"/>
      <c r="I74" s="143">
        <v>72</v>
      </c>
      <c r="J74" s="1" t="s">
        <v>172</v>
      </c>
      <c r="K74" s="143">
        <v>4</v>
      </c>
      <c r="L74" s="1" t="s">
        <v>172</v>
      </c>
      <c r="M74" s="143">
        <v>4</v>
      </c>
      <c r="N74" s="1" t="s">
        <v>504</v>
      </c>
      <c r="X74" s="151"/>
    </row>
    <row r="75" spans="8:24" ht="15" customHeight="1">
      <c r="H75" s="151"/>
      <c r="I75" s="143">
        <v>73</v>
      </c>
      <c r="J75" s="1" t="s">
        <v>172</v>
      </c>
      <c r="K75" s="143">
        <v>4</v>
      </c>
      <c r="L75" s="1" t="s">
        <v>172</v>
      </c>
      <c r="M75" s="143">
        <v>4</v>
      </c>
      <c r="N75" s="1" t="s">
        <v>505</v>
      </c>
      <c r="X75" s="151"/>
    </row>
    <row r="76" spans="8:24" ht="15" customHeight="1">
      <c r="H76" s="151"/>
      <c r="I76" s="143">
        <v>74</v>
      </c>
      <c r="J76" s="1" t="s">
        <v>172</v>
      </c>
      <c r="K76" s="143">
        <v>4</v>
      </c>
      <c r="L76" s="1" t="s">
        <v>172</v>
      </c>
      <c r="M76" s="143">
        <v>4</v>
      </c>
      <c r="N76" s="1" t="s">
        <v>506</v>
      </c>
      <c r="X76" s="151"/>
    </row>
    <row r="77" spans="8:24" ht="15" customHeight="1">
      <c r="H77" s="151"/>
      <c r="I77" s="143">
        <v>75</v>
      </c>
      <c r="J77" s="1" t="s">
        <v>172</v>
      </c>
      <c r="K77" s="143">
        <v>4</v>
      </c>
      <c r="L77" s="1" t="s">
        <v>172</v>
      </c>
      <c r="M77" s="143">
        <v>4</v>
      </c>
      <c r="N77" s="1" t="s">
        <v>507</v>
      </c>
      <c r="X77" s="151"/>
    </row>
    <row r="78" spans="8:24" ht="15" customHeight="1">
      <c r="H78" s="151"/>
      <c r="I78" s="143">
        <v>76</v>
      </c>
      <c r="J78" s="1" t="s">
        <v>172</v>
      </c>
      <c r="K78" s="143">
        <v>4</v>
      </c>
      <c r="L78" s="1" t="s">
        <v>172</v>
      </c>
      <c r="M78" s="143">
        <v>4</v>
      </c>
      <c r="N78" s="1" t="s">
        <v>508</v>
      </c>
      <c r="X78" s="151"/>
    </row>
    <row r="79" spans="8:24" ht="15" customHeight="1">
      <c r="H79" s="151"/>
      <c r="I79" s="143">
        <v>77</v>
      </c>
      <c r="J79" s="1" t="s">
        <v>172</v>
      </c>
      <c r="K79" s="143">
        <v>4</v>
      </c>
      <c r="L79" s="1" t="s">
        <v>172</v>
      </c>
      <c r="M79" s="143">
        <v>4</v>
      </c>
      <c r="N79" s="1" t="s">
        <v>509</v>
      </c>
      <c r="X79" s="151"/>
    </row>
    <row r="80" spans="8:24" ht="15" customHeight="1">
      <c r="H80" s="151"/>
      <c r="I80" s="143">
        <v>78</v>
      </c>
      <c r="J80" s="1" t="s">
        <v>172</v>
      </c>
      <c r="K80" s="143">
        <v>4</v>
      </c>
      <c r="L80" s="1" t="s">
        <v>172</v>
      </c>
      <c r="M80" s="143">
        <v>4</v>
      </c>
      <c r="N80" s="1" t="s">
        <v>510</v>
      </c>
      <c r="X80" s="151"/>
    </row>
    <row r="81" spans="8:24" ht="15" customHeight="1">
      <c r="H81" s="151"/>
      <c r="I81" s="143">
        <v>79</v>
      </c>
      <c r="J81" s="1" t="s">
        <v>170</v>
      </c>
      <c r="K81" s="143">
        <v>2</v>
      </c>
      <c r="L81" s="1" t="s">
        <v>170</v>
      </c>
      <c r="M81" s="143">
        <v>2</v>
      </c>
      <c r="N81" s="1" t="s">
        <v>511</v>
      </c>
      <c r="X81" s="151"/>
    </row>
    <row r="82" spans="8:24" ht="15" customHeight="1">
      <c r="H82" s="151"/>
      <c r="I82" s="143">
        <v>80</v>
      </c>
      <c r="J82" s="1" t="s">
        <v>170</v>
      </c>
      <c r="K82" s="143">
        <v>2</v>
      </c>
      <c r="L82" s="1" t="s">
        <v>170</v>
      </c>
      <c r="M82" s="143">
        <v>2</v>
      </c>
      <c r="N82" s="1" t="s">
        <v>512</v>
      </c>
      <c r="X82" s="151"/>
    </row>
    <row r="83" spans="8:24" ht="15" customHeight="1">
      <c r="H83" s="151"/>
      <c r="I83" s="143">
        <v>81</v>
      </c>
      <c r="J83" s="1" t="s">
        <v>170</v>
      </c>
      <c r="K83" s="143">
        <v>2</v>
      </c>
      <c r="L83" s="1" t="s">
        <v>170</v>
      </c>
      <c r="M83" s="143">
        <v>2</v>
      </c>
      <c r="N83" s="1" t="s">
        <v>513</v>
      </c>
      <c r="X83" s="151"/>
    </row>
    <row r="84" spans="8:24" ht="15" customHeight="1">
      <c r="H84" s="151"/>
      <c r="I84" s="143">
        <v>82</v>
      </c>
      <c r="J84" s="1" t="s">
        <v>170</v>
      </c>
      <c r="K84" s="143">
        <v>2</v>
      </c>
      <c r="L84" s="1" t="s">
        <v>170</v>
      </c>
      <c r="M84" s="143">
        <v>2</v>
      </c>
      <c r="N84" s="1" t="s">
        <v>514</v>
      </c>
      <c r="X84" s="151"/>
    </row>
    <row r="85" spans="8:24" ht="15" customHeight="1">
      <c r="H85" s="151"/>
      <c r="I85" s="143">
        <v>83</v>
      </c>
      <c r="J85" s="1" t="s">
        <v>170</v>
      </c>
      <c r="K85" s="143">
        <v>2</v>
      </c>
      <c r="L85" s="1" t="s">
        <v>170</v>
      </c>
      <c r="M85" s="143">
        <v>2</v>
      </c>
      <c r="N85" s="1" t="s">
        <v>515</v>
      </c>
      <c r="X85" s="151"/>
    </row>
    <row r="86" spans="8:24" ht="15" customHeight="1">
      <c r="H86" s="151"/>
      <c r="I86" s="143">
        <v>84</v>
      </c>
      <c r="J86" s="1" t="s">
        <v>170</v>
      </c>
      <c r="K86" s="143">
        <v>2</v>
      </c>
      <c r="L86" s="1" t="s">
        <v>170</v>
      </c>
      <c r="M86" s="143">
        <v>2</v>
      </c>
      <c r="X86" s="151"/>
    </row>
    <row r="87" spans="8:24" ht="15" customHeight="1">
      <c r="H87" s="151"/>
      <c r="I87" s="143">
        <v>85</v>
      </c>
      <c r="J87" s="1" t="s">
        <v>171</v>
      </c>
      <c r="K87" s="143">
        <v>3</v>
      </c>
      <c r="L87" s="1" t="s">
        <v>171</v>
      </c>
      <c r="M87" s="143">
        <v>3</v>
      </c>
      <c r="N87" s="1" t="s">
        <v>516</v>
      </c>
      <c r="X87" s="151"/>
    </row>
    <row r="88" spans="8:24" ht="15" customHeight="1">
      <c r="H88" s="151"/>
      <c r="I88" s="143">
        <v>86</v>
      </c>
      <c r="J88" s="1" t="s">
        <v>171</v>
      </c>
      <c r="K88" s="143">
        <v>3</v>
      </c>
      <c r="L88" s="1" t="s">
        <v>171</v>
      </c>
      <c r="M88" s="143">
        <v>3</v>
      </c>
      <c r="N88" s="1" t="s">
        <v>517</v>
      </c>
      <c r="X88" s="151"/>
    </row>
    <row r="89" spans="8:24" ht="15" customHeight="1">
      <c r="H89" s="151"/>
      <c r="I89" s="143">
        <v>87</v>
      </c>
      <c r="J89" s="1" t="s">
        <v>171</v>
      </c>
      <c r="K89" s="143">
        <v>3</v>
      </c>
      <c r="L89" s="1" t="s">
        <v>171</v>
      </c>
      <c r="M89" s="143">
        <v>3</v>
      </c>
      <c r="X89" s="151"/>
    </row>
    <row r="90" spans="8:24" ht="15" customHeight="1">
      <c r="H90" s="151"/>
      <c r="I90" s="143">
        <v>88</v>
      </c>
      <c r="J90" s="1" t="s">
        <v>171</v>
      </c>
      <c r="K90" s="143">
        <v>3</v>
      </c>
      <c r="L90" s="1" t="s">
        <v>171</v>
      </c>
      <c r="M90" s="143">
        <v>3</v>
      </c>
      <c r="N90" s="1" t="s">
        <v>518</v>
      </c>
      <c r="X90" s="151"/>
    </row>
    <row r="91" spans="8:24" ht="15" customHeight="1">
      <c r="H91" s="151"/>
      <c r="I91" s="143">
        <v>89</v>
      </c>
      <c r="J91" s="1" t="s">
        <v>171</v>
      </c>
      <c r="K91" s="143">
        <v>3</v>
      </c>
      <c r="L91" s="1" t="s">
        <v>171</v>
      </c>
      <c r="M91" s="143">
        <v>3</v>
      </c>
      <c r="N91" s="1" t="s">
        <v>519</v>
      </c>
      <c r="X91" s="151"/>
    </row>
    <row r="92" spans="8:24" ht="15" customHeight="1">
      <c r="H92" s="151"/>
      <c r="I92" s="143">
        <v>90</v>
      </c>
      <c r="J92" s="1" t="s">
        <v>172</v>
      </c>
      <c r="K92" s="143">
        <v>4</v>
      </c>
      <c r="L92" s="1" t="s">
        <v>172</v>
      </c>
      <c r="M92" s="143">
        <v>4</v>
      </c>
      <c r="N92" s="1" t="s">
        <v>520</v>
      </c>
      <c r="X92" s="151"/>
    </row>
    <row r="93" spans="8:24" ht="15" customHeight="1">
      <c r="H93" s="151"/>
      <c r="I93" s="143">
        <v>91</v>
      </c>
      <c r="J93" s="1" t="s">
        <v>173</v>
      </c>
      <c r="K93" s="143">
        <v>5</v>
      </c>
      <c r="L93" s="1" t="s">
        <v>173</v>
      </c>
      <c r="M93" s="143">
        <v>5</v>
      </c>
      <c r="N93" s="1" t="s">
        <v>204</v>
      </c>
      <c r="X93" s="151"/>
    </row>
    <row r="94" spans="8:24" ht="15" customHeight="1">
      <c r="H94" s="151"/>
      <c r="I94" s="143">
        <v>92</v>
      </c>
      <c r="J94" s="1" t="s">
        <v>173</v>
      </c>
      <c r="K94" s="143">
        <v>5</v>
      </c>
      <c r="L94" s="1" t="s">
        <v>173</v>
      </c>
      <c r="M94" s="143">
        <v>5</v>
      </c>
      <c r="N94" s="1" t="s">
        <v>205</v>
      </c>
      <c r="X94" s="151"/>
    </row>
    <row r="95" spans="8:24" ht="15" customHeight="1">
      <c r="H95" s="151"/>
      <c r="I95" s="143">
        <v>93</v>
      </c>
      <c r="J95" s="1" t="s">
        <v>173</v>
      </c>
      <c r="K95" s="143">
        <v>5</v>
      </c>
      <c r="L95" s="1" t="s">
        <v>173</v>
      </c>
      <c r="M95" s="143">
        <v>5</v>
      </c>
      <c r="N95" s="1" t="s">
        <v>521</v>
      </c>
      <c r="X95" s="151"/>
    </row>
    <row r="96" spans="8:24" ht="15" customHeight="1">
      <c r="H96" s="151"/>
      <c r="I96" s="143">
        <v>94</v>
      </c>
      <c r="J96" s="1" t="s">
        <v>222</v>
      </c>
      <c r="K96" s="143">
        <v>9</v>
      </c>
      <c r="L96" s="1" t="s">
        <v>206</v>
      </c>
      <c r="M96" s="143">
        <v>9</v>
      </c>
      <c r="N96" s="1" t="s">
        <v>522</v>
      </c>
      <c r="X96" s="151"/>
    </row>
    <row r="97" spans="8:24" ht="15" customHeight="1">
      <c r="H97" s="151"/>
      <c r="I97" s="143">
        <v>95</v>
      </c>
      <c r="J97" s="1" t="s">
        <v>222</v>
      </c>
      <c r="K97" s="143">
        <v>8</v>
      </c>
      <c r="L97" s="1" t="s">
        <v>207</v>
      </c>
      <c r="M97" s="143">
        <v>8</v>
      </c>
      <c r="N97" s="1" t="s">
        <v>523</v>
      </c>
      <c r="X97" s="151"/>
    </row>
    <row r="98" spans="8:24" ht="15" customHeight="1">
      <c r="H98" s="151"/>
      <c r="I98" s="143">
        <v>96</v>
      </c>
      <c r="J98" s="1" t="s">
        <v>222</v>
      </c>
      <c r="K98" s="143">
        <v>8</v>
      </c>
      <c r="L98" s="1" t="s">
        <v>207</v>
      </c>
      <c r="M98" s="143">
        <v>8</v>
      </c>
      <c r="X98" s="151"/>
    </row>
    <row r="99" spans="8:24" ht="15" customHeight="1">
      <c r="H99" s="151"/>
      <c r="I99" s="143">
        <v>97</v>
      </c>
      <c r="J99" s="1" t="s">
        <v>222</v>
      </c>
      <c r="K99" s="143">
        <v>8</v>
      </c>
      <c r="L99" s="1" t="s">
        <v>207</v>
      </c>
      <c r="M99" s="143">
        <v>8</v>
      </c>
      <c r="X99" s="151"/>
    </row>
    <row r="100" spans="8:24" ht="15" customHeight="1">
      <c r="H100" s="151"/>
      <c r="I100" s="143">
        <v>98</v>
      </c>
      <c r="J100" s="1" t="s">
        <v>222</v>
      </c>
      <c r="K100" s="143">
        <v>8</v>
      </c>
      <c r="L100" s="1" t="s">
        <v>207</v>
      </c>
      <c r="M100" s="143">
        <v>8</v>
      </c>
      <c r="X100" s="151"/>
    </row>
    <row r="101" spans="8:24" ht="15" customHeight="1">
      <c r="H101" s="151"/>
      <c r="I101" s="143">
        <v>99</v>
      </c>
      <c r="J101" s="1" t="s">
        <v>222</v>
      </c>
      <c r="K101" s="143">
        <v>8</v>
      </c>
      <c r="L101" s="1" t="s">
        <v>207</v>
      </c>
      <c r="M101" s="143">
        <v>8</v>
      </c>
      <c r="N101" s="1" t="s">
        <v>524</v>
      </c>
      <c r="X101" s="151"/>
    </row>
    <row r="102" spans="8:24" ht="15" customHeight="1">
      <c r="H102" s="151"/>
      <c r="I102" s="143">
        <v>100</v>
      </c>
      <c r="J102" s="1" t="s">
        <v>222</v>
      </c>
      <c r="K102" s="143">
        <v>8</v>
      </c>
      <c r="L102" s="1" t="s">
        <v>207</v>
      </c>
      <c r="M102" s="143">
        <v>8</v>
      </c>
      <c r="N102" s="1" t="s">
        <v>525</v>
      </c>
      <c r="X102" s="151"/>
    </row>
    <row r="103" spans="8:24" ht="15" customHeight="1">
      <c r="H103" s="151"/>
      <c r="I103" s="143">
        <v>101</v>
      </c>
      <c r="J103" s="1" t="s">
        <v>222</v>
      </c>
      <c r="K103" s="143">
        <v>8</v>
      </c>
      <c r="L103" s="1" t="s">
        <v>207</v>
      </c>
      <c r="M103" s="143">
        <v>8</v>
      </c>
      <c r="N103" s="1" t="s">
        <v>526</v>
      </c>
      <c r="X103" s="151"/>
    </row>
    <row r="104" spans="8:24" ht="15" customHeight="1">
      <c r="H104" s="151"/>
      <c r="I104" s="143">
        <v>102</v>
      </c>
      <c r="J104" s="1" t="s">
        <v>182</v>
      </c>
      <c r="K104" s="143">
        <v>17</v>
      </c>
      <c r="L104" s="1" t="s">
        <v>182</v>
      </c>
      <c r="M104" s="143">
        <v>17</v>
      </c>
      <c r="N104" s="1" t="s">
        <v>527</v>
      </c>
      <c r="X104" s="151"/>
    </row>
    <row r="105" spans="8:24" ht="15" customHeight="1">
      <c r="H105" s="151"/>
      <c r="I105" s="143">
        <v>103</v>
      </c>
      <c r="J105" s="1" t="s">
        <v>182</v>
      </c>
      <c r="K105" s="143">
        <v>17</v>
      </c>
      <c r="L105" s="1" t="s">
        <v>182</v>
      </c>
      <c r="M105" s="143">
        <v>17</v>
      </c>
      <c r="N105" s="1" t="s">
        <v>528</v>
      </c>
      <c r="X105" s="151"/>
    </row>
    <row r="106" spans="8:24" ht="15" customHeight="1">
      <c r="H106" s="151"/>
      <c r="I106" s="143">
        <v>104</v>
      </c>
      <c r="J106" s="1" t="s">
        <v>175</v>
      </c>
      <c r="K106" s="143">
        <v>7</v>
      </c>
      <c r="L106" s="1" t="s">
        <v>208</v>
      </c>
      <c r="M106" s="143">
        <v>7</v>
      </c>
      <c r="N106" s="1" t="s">
        <v>529</v>
      </c>
      <c r="X106" s="151"/>
    </row>
    <row r="107" spans="8:24" ht="15" customHeight="1">
      <c r="H107" s="151"/>
      <c r="I107" s="143">
        <v>105</v>
      </c>
      <c r="J107" s="1" t="s">
        <v>175</v>
      </c>
      <c r="K107" s="143">
        <v>7</v>
      </c>
      <c r="L107" s="1" t="s">
        <v>208</v>
      </c>
      <c r="M107" s="143">
        <v>7</v>
      </c>
      <c r="N107" s="1" t="s">
        <v>530</v>
      </c>
      <c r="X107" s="151"/>
    </row>
    <row r="108" spans="8:24" ht="15" customHeight="1">
      <c r="H108" s="151"/>
      <c r="I108" s="143">
        <v>106</v>
      </c>
      <c r="J108" s="1" t="s">
        <v>175</v>
      </c>
      <c r="K108" s="143">
        <v>7</v>
      </c>
      <c r="L108" s="1" t="s">
        <v>208</v>
      </c>
      <c r="M108" s="143">
        <v>7</v>
      </c>
      <c r="N108" s="1" t="s">
        <v>531</v>
      </c>
      <c r="X108" s="151"/>
    </row>
    <row r="109" spans="8:24" ht="15" customHeight="1">
      <c r="H109" s="151"/>
      <c r="I109" s="143">
        <v>107</v>
      </c>
      <c r="J109" s="1" t="s">
        <v>182</v>
      </c>
      <c r="K109" s="143">
        <v>17</v>
      </c>
      <c r="L109" s="1" t="s">
        <v>182</v>
      </c>
      <c r="M109" s="143">
        <v>17</v>
      </c>
      <c r="N109" s="1" t="s">
        <v>532</v>
      </c>
      <c r="X109" s="151"/>
    </row>
    <row r="110" spans="8:24" ht="15" customHeight="1">
      <c r="H110" s="151"/>
      <c r="I110" s="143">
        <v>108</v>
      </c>
      <c r="J110" s="1" t="s">
        <v>182</v>
      </c>
      <c r="K110" s="143">
        <v>17</v>
      </c>
      <c r="L110" s="1" t="s">
        <v>182</v>
      </c>
      <c r="M110" s="143">
        <v>17</v>
      </c>
      <c r="X110" s="151"/>
    </row>
    <row r="111" spans="8:24" ht="15" customHeight="1">
      <c r="H111" s="151"/>
      <c r="I111" s="143">
        <v>109</v>
      </c>
      <c r="J111" s="1" t="s">
        <v>182</v>
      </c>
      <c r="K111" s="143">
        <v>17</v>
      </c>
      <c r="L111" s="1" t="s">
        <v>182</v>
      </c>
      <c r="M111" s="143">
        <v>17</v>
      </c>
      <c r="X111" s="151"/>
    </row>
    <row r="112" spans="8:24" ht="15" customHeight="1">
      <c r="H112" s="151"/>
      <c r="I112" s="143">
        <v>110</v>
      </c>
      <c r="J112" s="1" t="s">
        <v>174</v>
      </c>
      <c r="K112" s="143">
        <v>6</v>
      </c>
      <c r="L112" s="1" t="s">
        <v>174</v>
      </c>
      <c r="M112" s="143">
        <v>6</v>
      </c>
      <c r="N112" s="1" t="s">
        <v>533</v>
      </c>
      <c r="X112" s="151"/>
    </row>
    <row r="113" spans="8:24" ht="15" customHeight="1">
      <c r="H113" s="151"/>
      <c r="I113" s="143">
        <v>111</v>
      </c>
      <c r="J113" s="1" t="s">
        <v>174</v>
      </c>
      <c r="K113" s="143">
        <v>6</v>
      </c>
      <c r="L113" s="1" t="s">
        <v>174</v>
      </c>
      <c r="M113" s="143">
        <v>6</v>
      </c>
      <c r="N113" s="1" t="s">
        <v>534</v>
      </c>
      <c r="X113" s="151"/>
    </row>
    <row r="114" spans="8:24" ht="15" customHeight="1">
      <c r="H114" s="151"/>
      <c r="I114" s="143">
        <v>112</v>
      </c>
      <c r="J114" s="1" t="s">
        <v>174</v>
      </c>
      <c r="K114" s="143">
        <v>6</v>
      </c>
      <c r="L114" s="1" t="s">
        <v>174</v>
      </c>
      <c r="M114" s="143">
        <v>6</v>
      </c>
      <c r="N114" s="1" t="s">
        <v>535</v>
      </c>
      <c r="X114" s="151"/>
    </row>
    <row r="115" spans="8:24" ht="15" customHeight="1">
      <c r="H115" s="151"/>
      <c r="I115" s="143">
        <v>113</v>
      </c>
      <c r="J115" s="1" t="s">
        <v>174</v>
      </c>
      <c r="K115" s="143">
        <v>6</v>
      </c>
      <c r="L115" s="1" t="s">
        <v>174</v>
      </c>
      <c r="M115" s="143">
        <v>6</v>
      </c>
      <c r="N115" s="1" t="s">
        <v>536</v>
      </c>
      <c r="X115" s="151"/>
    </row>
    <row r="116" spans="8:24" ht="15" customHeight="1">
      <c r="H116" s="151"/>
      <c r="I116" s="143">
        <v>114</v>
      </c>
      <c r="J116" s="1" t="s">
        <v>174</v>
      </c>
      <c r="K116" s="143">
        <v>6</v>
      </c>
      <c r="L116" s="1" t="s">
        <v>174</v>
      </c>
      <c r="M116" s="143">
        <v>6</v>
      </c>
      <c r="N116" s="1" t="s">
        <v>537</v>
      </c>
      <c r="X116" s="151"/>
    </row>
    <row r="117" spans="8:24" ht="15" customHeight="1">
      <c r="H117" s="151"/>
      <c r="I117" s="143">
        <v>115</v>
      </c>
      <c r="J117" s="1" t="s">
        <v>174</v>
      </c>
      <c r="K117" s="143">
        <v>6</v>
      </c>
      <c r="L117" s="1" t="s">
        <v>174</v>
      </c>
      <c r="M117" s="143">
        <v>6</v>
      </c>
      <c r="N117" s="1" t="s">
        <v>538</v>
      </c>
      <c r="X117" s="151"/>
    </row>
    <row r="118" spans="8:24" ht="15" customHeight="1">
      <c r="H118" s="151"/>
      <c r="I118" s="143">
        <v>116</v>
      </c>
      <c r="J118" s="1" t="s">
        <v>174</v>
      </c>
      <c r="K118" s="143">
        <v>6</v>
      </c>
      <c r="L118" s="1" t="s">
        <v>174</v>
      </c>
      <c r="M118" s="143">
        <v>6</v>
      </c>
      <c r="N118" s="1" t="s">
        <v>539</v>
      </c>
      <c r="X118" s="151"/>
    </row>
    <row r="119" spans="8:24" ht="15" customHeight="1">
      <c r="H119" s="151"/>
      <c r="I119" s="143">
        <v>117</v>
      </c>
      <c r="J119" s="1" t="s">
        <v>174</v>
      </c>
      <c r="K119" s="143">
        <v>6</v>
      </c>
      <c r="L119" s="1" t="s">
        <v>174</v>
      </c>
      <c r="M119" s="143">
        <v>6</v>
      </c>
      <c r="N119" s="1" t="s">
        <v>540</v>
      </c>
      <c r="X119" s="151"/>
    </row>
    <row r="120" spans="8:24" ht="15" customHeight="1">
      <c r="H120" s="151"/>
      <c r="I120" s="143">
        <v>118</v>
      </c>
      <c r="J120" s="1" t="s">
        <v>177</v>
      </c>
      <c r="K120" s="143">
        <v>11</v>
      </c>
      <c r="L120" s="1" t="s">
        <v>177</v>
      </c>
      <c r="M120" s="143">
        <v>11</v>
      </c>
      <c r="N120" s="1" t="s">
        <v>541</v>
      </c>
      <c r="X120" s="151"/>
    </row>
    <row r="121" spans="8:24" ht="15" customHeight="1">
      <c r="H121" s="151"/>
      <c r="I121" s="143">
        <v>119</v>
      </c>
      <c r="J121" s="1" t="s">
        <v>177</v>
      </c>
      <c r="K121" s="143">
        <v>11</v>
      </c>
      <c r="L121" s="1" t="s">
        <v>177</v>
      </c>
      <c r="M121" s="143">
        <v>11</v>
      </c>
      <c r="N121" s="1" t="s">
        <v>542</v>
      </c>
      <c r="X121" s="151"/>
    </row>
    <row r="122" spans="8:24" ht="15" customHeight="1">
      <c r="H122" s="151"/>
      <c r="I122" s="143">
        <v>120</v>
      </c>
      <c r="J122" s="1" t="s">
        <v>177</v>
      </c>
      <c r="K122" s="143">
        <v>11</v>
      </c>
      <c r="L122" s="1" t="s">
        <v>177</v>
      </c>
      <c r="M122" s="143">
        <v>11</v>
      </c>
      <c r="N122" s="1" t="s">
        <v>543</v>
      </c>
      <c r="X122" s="151"/>
    </row>
    <row r="123" spans="8:24" ht="15" customHeight="1">
      <c r="H123" s="151"/>
      <c r="I123" s="143">
        <v>121</v>
      </c>
      <c r="J123" s="1" t="s">
        <v>177</v>
      </c>
      <c r="K123" s="143">
        <v>11</v>
      </c>
      <c r="L123" s="1" t="s">
        <v>177</v>
      </c>
      <c r="M123" s="143">
        <v>11</v>
      </c>
      <c r="N123" s="1" t="s">
        <v>544</v>
      </c>
      <c r="X123" s="151"/>
    </row>
    <row r="124" spans="8:24" ht="15" customHeight="1">
      <c r="H124" s="151"/>
      <c r="I124" s="143">
        <v>122</v>
      </c>
      <c r="J124" s="1" t="s">
        <v>177</v>
      </c>
      <c r="K124" s="143">
        <v>11</v>
      </c>
      <c r="L124" s="1" t="s">
        <v>177</v>
      </c>
      <c r="M124" s="143">
        <v>11</v>
      </c>
      <c r="N124" s="1" t="s">
        <v>545</v>
      </c>
      <c r="X124" s="151"/>
    </row>
    <row r="125" spans="8:24" ht="15" customHeight="1">
      <c r="H125" s="151"/>
      <c r="I125" s="143">
        <v>123</v>
      </c>
      <c r="J125" s="1" t="s">
        <v>177</v>
      </c>
      <c r="K125" s="143">
        <v>11</v>
      </c>
      <c r="L125" s="1" t="s">
        <v>177</v>
      </c>
      <c r="M125" s="143">
        <v>11</v>
      </c>
      <c r="N125" s="1" t="s">
        <v>546</v>
      </c>
      <c r="X125" s="151"/>
    </row>
    <row r="126" spans="8:24" ht="15" customHeight="1">
      <c r="H126" s="151"/>
      <c r="I126" s="143">
        <v>124</v>
      </c>
      <c r="J126" s="1" t="s">
        <v>177</v>
      </c>
      <c r="K126" s="143">
        <v>11</v>
      </c>
      <c r="L126" s="1" t="s">
        <v>177</v>
      </c>
      <c r="M126" s="143">
        <v>11</v>
      </c>
      <c r="N126" s="1" t="s">
        <v>547</v>
      </c>
      <c r="X126" s="151"/>
    </row>
    <row r="127" spans="8:24" ht="15" customHeight="1">
      <c r="H127" s="151"/>
      <c r="I127" s="143">
        <v>125</v>
      </c>
      <c r="J127" s="1" t="s">
        <v>177</v>
      </c>
      <c r="K127" s="143">
        <v>11</v>
      </c>
      <c r="L127" s="1" t="s">
        <v>177</v>
      </c>
      <c r="M127" s="143">
        <v>11</v>
      </c>
      <c r="N127" s="1" t="s">
        <v>548</v>
      </c>
      <c r="X127" s="151"/>
    </row>
    <row r="128" spans="8:24" ht="15" customHeight="1">
      <c r="H128" s="151"/>
      <c r="I128" s="143">
        <v>126</v>
      </c>
      <c r="J128" s="1" t="s">
        <v>177</v>
      </c>
      <c r="K128" s="143">
        <v>11</v>
      </c>
      <c r="L128" s="1" t="s">
        <v>177</v>
      </c>
      <c r="M128" s="143">
        <v>11</v>
      </c>
      <c r="N128" s="1" t="s">
        <v>549</v>
      </c>
      <c r="X128" s="151"/>
    </row>
    <row r="129" spans="8:24" ht="15" customHeight="1">
      <c r="H129" s="151"/>
      <c r="I129" s="143">
        <v>127</v>
      </c>
      <c r="J129" s="1" t="s">
        <v>177</v>
      </c>
      <c r="K129" s="143">
        <v>11</v>
      </c>
      <c r="L129" s="1" t="s">
        <v>177</v>
      </c>
      <c r="M129" s="143">
        <v>11</v>
      </c>
      <c r="N129" s="1" t="s">
        <v>550</v>
      </c>
      <c r="X129" s="151"/>
    </row>
    <row r="130" spans="8:24" ht="15" customHeight="1">
      <c r="H130" s="151"/>
      <c r="I130" s="143">
        <v>128</v>
      </c>
      <c r="J130" s="1" t="s">
        <v>176</v>
      </c>
      <c r="K130" s="143">
        <v>10</v>
      </c>
      <c r="L130" s="1" t="s">
        <v>176</v>
      </c>
      <c r="M130" s="143">
        <v>10</v>
      </c>
      <c r="N130" s="1" t="s">
        <v>551</v>
      </c>
      <c r="X130" s="151"/>
    </row>
    <row r="131" spans="8:24" ht="15" customHeight="1">
      <c r="H131" s="151"/>
      <c r="I131" s="143">
        <v>129</v>
      </c>
      <c r="J131" s="1" t="s">
        <v>176</v>
      </c>
      <c r="K131" s="143">
        <v>10</v>
      </c>
      <c r="L131" s="1" t="s">
        <v>176</v>
      </c>
      <c r="M131" s="143">
        <v>10</v>
      </c>
      <c r="N131" s="1" t="s">
        <v>552</v>
      </c>
      <c r="X131" s="151"/>
    </row>
    <row r="132" spans="8:24" ht="15" customHeight="1">
      <c r="H132" s="151"/>
      <c r="I132" s="143">
        <v>130</v>
      </c>
      <c r="J132" s="1" t="s">
        <v>176</v>
      </c>
      <c r="K132" s="143">
        <v>10</v>
      </c>
      <c r="L132" s="1" t="s">
        <v>176</v>
      </c>
      <c r="M132" s="143">
        <v>10</v>
      </c>
      <c r="X132" s="151"/>
    </row>
    <row r="133" spans="8:24" ht="15" customHeight="1">
      <c r="H133" s="151"/>
      <c r="I133" s="143">
        <v>131</v>
      </c>
      <c r="J133" s="1" t="s">
        <v>176</v>
      </c>
      <c r="K133" s="143">
        <v>10</v>
      </c>
      <c r="L133" s="1" t="s">
        <v>176</v>
      </c>
      <c r="M133" s="143">
        <v>10</v>
      </c>
      <c r="N133" s="1" t="s">
        <v>553</v>
      </c>
      <c r="X133" s="151"/>
    </row>
    <row r="134" spans="8:24" ht="15" customHeight="1">
      <c r="H134" s="151"/>
      <c r="I134" s="143">
        <v>132</v>
      </c>
      <c r="J134" s="1" t="s">
        <v>182</v>
      </c>
      <c r="K134" s="143">
        <v>17</v>
      </c>
      <c r="L134" s="1" t="s">
        <v>182</v>
      </c>
      <c r="M134" s="143">
        <v>17</v>
      </c>
      <c r="X134" s="151"/>
    </row>
    <row r="135" spans="8:24" ht="15" customHeight="1">
      <c r="H135" s="151"/>
      <c r="I135" s="143">
        <v>133</v>
      </c>
      <c r="J135" s="1" t="s">
        <v>176</v>
      </c>
      <c r="K135" s="143">
        <v>10</v>
      </c>
      <c r="L135" s="1" t="s">
        <v>176</v>
      </c>
      <c r="M135" s="143">
        <v>10</v>
      </c>
      <c r="N135" s="1" t="s">
        <v>554</v>
      </c>
      <c r="X135" s="151"/>
    </row>
    <row r="136" spans="8:24" ht="15" customHeight="1">
      <c r="H136" s="151"/>
      <c r="I136" s="143">
        <v>134</v>
      </c>
      <c r="J136" s="1" t="s">
        <v>176</v>
      </c>
      <c r="K136" s="143">
        <v>10</v>
      </c>
      <c r="L136" s="1" t="s">
        <v>176</v>
      </c>
      <c r="M136" s="143">
        <v>10</v>
      </c>
      <c r="N136" s="1" t="s">
        <v>555</v>
      </c>
      <c r="X136" s="151"/>
    </row>
    <row r="137" spans="8:24" ht="15" customHeight="1">
      <c r="H137" s="151"/>
      <c r="I137" s="143">
        <v>135</v>
      </c>
      <c r="J137" s="1" t="s">
        <v>183</v>
      </c>
      <c r="K137" s="143">
        <v>18</v>
      </c>
      <c r="L137" s="1" t="s">
        <v>183</v>
      </c>
      <c r="M137" s="143">
        <v>18</v>
      </c>
      <c r="N137" s="1" t="s">
        <v>556</v>
      </c>
      <c r="X137" s="151"/>
    </row>
    <row r="138" spans="8:24" ht="15" customHeight="1">
      <c r="H138" s="151"/>
      <c r="I138" s="143">
        <v>136</v>
      </c>
      <c r="J138" s="1" t="s">
        <v>183</v>
      </c>
      <c r="K138" s="143">
        <v>18</v>
      </c>
      <c r="L138" s="1" t="s">
        <v>183</v>
      </c>
      <c r="M138" s="143">
        <v>18</v>
      </c>
      <c r="N138" s="1" t="s">
        <v>557</v>
      </c>
      <c r="X138" s="151"/>
    </row>
    <row r="139" spans="8:24" ht="15" customHeight="1">
      <c r="H139" s="151"/>
      <c r="I139" s="143">
        <v>137</v>
      </c>
      <c r="J139" s="1" t="s">
        <v>183</v>
      </c>
      <c r="K139" s="143">
        <v>18</v>
      </c>
      <c r="L139" s="1" t="s">
        <v>183</v>
      </c>
      <c r="M139" s="143">
        <v>18</v>
      </c>
      <c r="N139" s="1" t="s">
        <v>558</v>
      </c>
      <c r="X139" s="151"/>
    </row>
    <row r="140" spans="8:24" ht="15" customHeight="1">
      <c r="H140" s="151"/>
      <c r="I140" s="143">
        <v>138</v>
      </c>
      <c r="J140" s="1" t="s">
        <v>183</v>
      </c>
      <c r="K140" s="143">
        <v>18</v>
      </c>
      <c r="L140" s="1" t="s">
        <v>183</v>
      </c>
      <c r="M140" s="143">
        <v>18</v>
      </c>
      <c r="N140" s="1" t="s">
        <v>559</v>
      </c>
      <c r="X140" s="151"/>
    </row>
    <row r="141" spans="8:24" ht="15" customHeight="1">
      <c r="H141" s="151"/>
      <c r="I141" s="143">
        <v>139</v>
      </c>
      <c r="J141" s="1" t="s">
        <v>183</v>
      </c>
      <c r="K141" s="143">
        <v>18</v>
      </c>
      <c r="L141" s="1" t="s">
        <v>183</v>
      </c>
      <c r="M141" s="143">
        <v>18</v>
      </c>
      <c r="N141" s="1" t="s">
        <v>560</v>
      </c>
      <c r="X141" s="151"/>
    </row>
    <row r="142" spans="8:24" ht="15" customHeight="1">
      <c r="H142" s="151"/>
      <c r="I142" s="143">
        <v>140</v>
      </c>
      <c r="J142" s="1" t="s">
        <v>183</v>
      </c>
      <c r="K142" s="143">
        <v>18</v>
      </c>
      <c r="L142" s="1" t="s">
        <v>183</v>
      </c>
      <c r="M142" s="143">
        <v>18</v>
      </c>
      <c r="N142" s="1" t="s">
        <v>561</v>
      </c>
      <c r="X142" s="151"/>
    </row>
    <row r="143" spans="8:24" ht="15" customHeight="1">
      <c r="H143" s="151"/>
      <c r="I143" s="143">
        <v>141</v>
      </c>
      <c r="K143" s="143" t="s">
        <v>195</v>
      </c>
      <c r="M143" s="143" t="s">
        <v>195</v>
      </c>
      <c r="X143" s="151"/>
    </row>
    <row r="144" spans="8:24" ht="15" customHeight="1">
      <c r="H144" s="151"/>
      <c r="I144" s="143">
        <v>142</v>
      </c>
      <c r="J144" s="1" t="s">
        <v>183</v>
      </c>
      <c r="K144" s="143">
        <v>18</v>
      </c>
      <c r="L144" s="1" t="s">
        <v>183</v>
      </c>
      <c r="M144" s="143">
        <v>18</v>
      </c>
      <c r="N144" s="1" t="s">
        <v>562</v>
      </c>
      <c r="X144" s="151"/>
    </row>
    <row r="145" spans="8:24" ht="15" customHeight="1">
      <c r="H145" s="151"/>
      <c r="I145" s="143">
        <v>143</v>
      </c>
      <c r="K145" s="143" t="s">
        <v>195</v>
      </c>
      <c r="M145" s="143" t="s">
        <v>195</v>
      </c>
      <c r="X145" s="151"/>
    </row>
    <row r="146" spans="8:24" ht="15" customHeight="1">
      <c r="H146" s="151"/>
      <c r="I146" s="143">
        <v>144</v>
      </c>
      <c r="J146" s="1" t="s">
        <v>172</v>
      </c>
      <c r="K146" s="143">
        <v>4</v>
      </c>
      <c r="L146" s="1" t="s">
        <v>172</v>
      </c>
      <c r="M146" s="143">
        <v>19</v>
      </c>
      <c r="N146" s="1" t="s">
        <v>563</v>
      </c>
      <c r="X146" s="151"/>
    </row>
    <row r="147" spans="8:24" ht="15" customHeight="1">
      <c r="H147" s="151"/>
      <c r="I147" s="143">
        <v>145</v>
      </c>
      <c r="J147" s="1" t="s">
        <v>172</v>
      </c>
      <c r="K147" s="143">
        <v>4</v>
      </c>
      <c r="L147" s="1" t="s">
        <v>172</v>
      </c>
      <c r="M147" s="143">
        <v>20</v>
      </c>
      <c r="N147" s="1" t="s">
        <v>564</v>
      </c>
      <c r="X147" s="151"/>
    </row>
    <row r="148" spans="8:24" ht="15" customHeight="1">
      <c r="H148" s="151"/>
      <c r="I148" s="143">
        <v>146</v>
      </c>
      <c r="J148" s="1" t="s">
        <v>174</v>
      </c>
      <c r="K148" s="143">
        <v>6</v>
      </c>
      <c r="L148" s="1" t="s">
        <v>174</v>
      </c>
      <c r="M148" s="143">
        <v>20</v>
      </c>
      <c r="N148" s="1" t="s">
        <v>565</v>
      </c>
      <c r="X148" s="151"/>
    </row>
    <row r="149" spans="8:24" ht="15" customHeight="1">
      <c r="H149" s="151"/>
      <c r="I149" s="143">
        <v>147</v>
      </c>
      <c r="J149" s="1" t="s">
        <v>172</v>
      </c>
      <c r="K149" s="143">
        <v>4</v>
      </c>
      <c r="L149" s="1" t="s">
        <v>172</v>
      </c>
      <c r="M149" s="143">
        <v>20</v>
      </c>
      <c r="N149" s="1" t="s">
        <v>566</v>
      </c>
      <c r="X149" s="151"/>
    </row>
    <row r="150" spans="8:24" ht="15" customHeight="1">
      <c r="H150" s="151"/>
      <c r="I150" s="143">
        <v>148</v>
      </c>
      <c r="J150" s="1" t="s">
        <v>172</v>
      </c>
      <c r="K150" s="143">
        <v>4</v>
      </c>
      <c r="L150" s="1" t="s">
        <v>172</v>
      </c>
      <c r="M150" s="143">
        <v>20</v>
      </c>
      <c r="N150" s="1" t="s">
        <v>567</v>
      </c>
      <c r="X150" s="151"/>
    </row>
    <row r="151" spans="8:24" ht="15" customHeight="1">
      <c r="H151" s="151"/>
      <c r="I151" s="143">
        <v>149</v>
      </c>
      <c r="J151" s="1" t="s">
        <v>171</v>
      </c>
      <c r="K151" s="143">
        <v>3</v>
      </c>
      <c r="L151" s="1" t="s">
        <v>171</v>
      </c>
      <c r="M151" s="143">
        <v>3</v>
      </c>
      <c r="X151" s="151"/>
    </row>
    <row r="152" spans="8:24" ht="15" customHeight="1">
      <c r="H152" s="151"/>
      <c r="I152" s="143">
        <v>150</v>
      </c>
      <c r="J152" s="1" t="s">
        <v>172</v>
      </c>
      <c r="K152" s="143">
        <v>4</v>
      </c>
      <c r="L152" s="1" t="s">
        <v>172</v>
      </c>
      <c r="M152" s="143">
        <v>21</v>
      </c>
      <c r="N152" s="1" t="s">
        <v>568</v>
      </c>
      <c r="X152" s="151"/>
    </row>
    <row r="153" spans="8:24" ht="15" customHeight="1">
      <c r="H153" s="151"/>
      <c r="I153" s="143">
        <v>151</v>
      </c>
      <c r="J153" s="1" t="s">
        <v>172</v>
      </c>
      <c r="K153" s="143">
        <v>4</v>
      </c>
      <c r="L153" s="1" t="s">
        <v>172</v>
      </c>
      <c r="M153" s="143">
        <v>21</v>
      </c>
      <c r="N153" s="151" t="s">
        <v>572</v>
      </c>
      <c r="X153" s="151"/>
    </row>
    <row r="154" spans="8:24" ht="15" customHeight="1">
      <c r="H154" s="151"/>
      <c r="I154" s="143">
        <v>152</v>
      </c>
      <c r="J154" s="1" t="s">
        <v>174</v>
      </c>
      <c r="K154" s="143">
        <v>6</v>
      </c>
      <c r="L154" s="1" t="s">
        <v>174</v>
      </c>
      <c r="M154" s="143">
        <v>22</v>
      </c>
      <c r="N154" s="1" t="s">
        <v>569</v>
      </c>
      <c r="X154" s="151"/>
    </row>
    <row r="155" spans="8:24" ht="15" customHeight="1">
      <c r="H155" s="151"/>
      <c r="I155" s="143">
        <v>153</v>
      </c>
      <c r="J155" s="1" t="s">
        <v>181</v>
      </c>
      <c r="K155" s="143">
        <v>15</v>
      </c>
      <c r="L155" s="1" t="s">
        <v>203</v>
      </c>
      <c r="M155" s="143">
        <v>16</v>
      </c>
      <c r="N155" s="1" t="s">
        <v>570</v>
      </c>
      <c r="X155" s="151"/>
    </row>
    <row r="156" spans="8:24" ht="15" customHeight="1">
      <c r="H156" s="151"/>
      <c r="I156" s="143">
        <v>154</v>
      </c>
      <c r="J156" s="1" t="s">
        <v>176</v>
      </c>
      <c r="K156" s="143">
        <v>10</v>
      </c>
      <c r="L156" s="1" t="s">
        <v>176</v>
      </c>
      <c r="M156" s="143">
        <v>10</v>
      </c>
      <c r="N156" s="1" t="s">
        <v>571</v>
      </c>
      <c r="X156" s="151"/>
    </row>
    <row r="157" spans="8:24" ht="15" customHeight="1">
      <c r="H157" s="151"/>
      <c r="I157" s="143">
        <v>155</v>
      </c>
      <c r="X157" s="151"/>
    </row>
    <row r="158" spans="8:24" ht="15" customHeight="1">
      <c r="H158" s="151"/>
      <c r="I158" s="143">
        <v>156</v>
      </c>
      <c r="X158" s="151"/>
    </row>
    <row r="159" spans="8:24" ht="15" customHeight="1">
      <c r="H159" s="151"/>
      <c r="I159" s="143">
        <v>157</v>
      </c>
      <c r="X159" s="151"/>
    </row>
    <row r="160" spans="8:24" ht="15" customHeight="1">
      <c r="H160" s="151"/>
      <c r="I160" s="143">
        <v>158</v>
      </c>
      <c r="X160" s="151"/>
    </row>
    <row r="161" spans="8:24" ht="15" customHeight="1">
      <c r="H161" s="151"/>
      <c r="I161" s="143">
        <v>159</v>
      </c>
      <c r="X161" s="151"/>
    </row>
    <row r="162" spans="8:24" ht="15" customHeight="1">
      <c r="H162" s="151"/>
      <c r="I162" s="143">
        <v>160</v>
      </c>
      <c r="X162" s="151"/>
    </row>
    <row r="163" spans="8:24" ht="15" customHeight="1">
      <c r="H163" s="151"/>
      <c r="I163" s="151"/>
      <c r="J163" s="151"/>
      <c r="K163" s="151"/>
      <c r="L163" s="151"/>
      <c r="M163" s="151"/>
      <c r="N163" s="151"/>
      <c r="O163" s="151"/>
      <c r="P163" s="151"/>
      <c r="Q163" s="151"/>
      <c r="R163" s="151"/>
      <c r="S163" s="151"/>
      <c r="T163" s="151"/>
      <c r="U163" s="151"/>
      <c r="V163" s="151"/>
      <c r="W163" s="151"/>
      <c r="X163" s="151"/>
    </row>
  </sheetData>
  <sheetProtection insertHyperlinks="0" selectLockedCells="1"/>
  <mergeCells count="44">
    <mergeCell ref="T46:U46"/>
    <mergeCell ref="T47:U47"/>
    <mergeCell ref="V7:W7"/>
    <mergeCell ref="B4:C4"/>
    <mergeCell ref="T42:U42"/>
    <mergeCell ref="T43:U43"/>
    <mergeCell ref="T44:U44"/>
    <mergeCell ref="T45:U45"/>
    <mergeCell ref="T38:U38"/>
    <mergeCell ref="T39:U39"/>
    <mergeCell ref="T30:U30"/>
    <mergeCell ref="T31:U31"/>
    <mergeCell ref="T32:U32"/>
    <mergeCell ref="T33:U33"/>
    <mergeCell ref="T40:U40"/>
    <mergeCell ref="T41:U41"/>
    <mergeCell ref="T34:U34"/>
    <mergeCell ref="T35:U35"/>
    <mergeCell ref="T36:U36"/>
    <mergeCell ref="T37:U37"/>
    <mergeCell ref="T24:U24"/>
    <mergeCell ref="T25:U25"/>
    <mergeCell ref="T26:U26"/>
    <mergeCell ref="T27:U27"/>
    <mergeCell ref="T28:U28"/>
    <mergeCell ref="T29:U29"/>
    <mergeCell ref="T18:U18"/>
    <mergeCell ref="T19:U19"/>
    <mergeCell ref="T20:U20"/>
    <mergeCell ref="T21:U21"/>
    <mergeCell ref="T22:U22"/>
    <mergeCell ref="T23:U23"/>
    <mergeCell ref="T12:U12"/>
    <mergeCell ref="T13:U13"/>
    <mergeCell ref="T14:U14"/>
    <mergeCell ref="T15:U15"/>
    <mergeCell ref="T16:U16"/>
    <mergeCell ref="T17:U17"/>
    <mergeCell ref="T7:U7"/>
    <mergeCell ref="T8:U8"/>
    <mergeCell ref="T9:U9"/>
    <mergeCell ref="I1:W1"/>
    <mergeCell ref="T10:U10"/>
    <mergeCell ref="T11:U11"/>
  </mergeCells>
  <printOptions horizontalCentered="1" verticalCentered="1"/>
  <pageMargins left="0.5905511811023623" right="0.5905511811023623" top="0.7874015748031497" bottom="0.7874015748031497" header="0.5118110236220472" footer="0.5118110236220472"/>
  <pageSetup horizontalDpi="600" verticalDpi="600" orientation="portrait" paperSize="9" scale="120" r:id="rId1"/>
</worksheet>
</file>

<file path=xl/worksheets/sheet7.xml><?xml version="1.0" encoding="utf-8"?>
<worksheet xmlns="http://schemas.openxmlformats.org/spreadsheetml/2006/main" xmlns:r="http://schemas.openxmlformats.org/officeDocument/2006/relationships">
  <sheetPr>
    <tabColor indexed="43"/>
  </sheetPr>
  <dimension ref="A1:AH100"/>
  <sheetViews>
    <sheetView zoomScalePageLayoutView="0" workbookViewId="0" topLeftCell="A1">
      <selection activeCell="A1" sqref="A1"/>
    </sheetView>
  </sheetViews>
  <sheetFormatPr defaultColWidth="0" defaultRowHeight="17.25" customHeight="1"/>
  <cols>
    <col min="1" max="34" width="2.875" style="198" customWidth="1"/>
    <col min="35" max="38" width="0" style="198" hidden="1" customWidth="1"/>
    <col min="39" max="16384" width="2.875" style="198" hidden="1" customWidth="1"/>
  </cols>
  <sheetData>
    <row r="1" spans="1:34" ht="17.25" customHeight="1">
      <c r="A1" s="197"/>
      <c r="B1" s="197">
        <v>1</v>
      </c>
      <c r="C1" s="197">
        <f aca="true" t="shared" si="0" ref="C1:AG1">IF(B1="",1,B1+1)</f>
        <v>2</v>
      </c>
      <c r="D1" s="197">
        <f t="shared" si="0"/>
        <v>3</v>
      </c>
      <c r="E1" s="197">
        <f t="shared" si="0"/>
        <v>4</v>
      </c>
      <c r="F1" s="197">
        <f t="shared" si="0"/>
        <v>5</v>
      </c>
      <c r="G1" s="197">
        <f t="shared" si="0"/>
        <v>6</v>
      </c>
      <c r="H1" s="197">
        <f t="shared" si="0"/>
        <v>7</v>
      </c>
      <c r="I1" s="197">
        <f t="shared" si="0"/>
        <v>8</v>
      </c>
      <c r="J1" s="197">
        <f t="shared" si="0"/>
        <v>9</v>
      </c>
      <c r="K1" s="197">
        <f t="shared" si="0"/>
        <v>10</v>
      </c>
      <c r="L1" s="197">
        <f t="shared" si="0"/>
        <v>11</v>
      </c>
      <c r="M1" s="197">
        <f t="shared" si="0"/>
        <v>12</v>
      </c>
      <c r="N1" s="197">
        <f t="shared" si="0"/>
        <v>13</v>
      </c>
      <c r="O1" s="197">
        <f t="shared" si="0"/>
        <v>14</v>
      </c>
      <c r="P1" s="197">
        <f t="shared" si="0"/>
        <v>15</v>
      </c>
      <c r="Q1" s="197">
        <f t="shared" si="0"/>
        <v>16</v>
      </c>
      <c r="R1" s="197">
        <f t="shared" si="0"/>
        <v>17</v>
      </c>
      <c r="S1" s="197">
        <f t="shared" si="0"/>
        <v>18</v>
      </c>
      <c r="T1" s="197">
        <f t="shared" si="0"/>
        <v>19</v>
      </c>
      <c r="U1" s="197">
        <f t="shared" si="0"/>
        <v>20</v>
      </c>
      <c r="V1" s="197">
        <f t="shared" si="0"/>
        <v>21</v>
      </c>
      <c r="W1" s="197">
        <f t="shared" si="0"/>
        <v>22</v>
      </c>
      <c r="X1" s="197">
        <f t="shared" si="0"/>
        <v>23</v>
      </c>
      <c r="Y1" s="197">
        <f t="shared" si="0"/>
        <v>24</v>
      </c>
      <c r="Z1" s="197">
        <f t="shared" si="0"/>
        <v>25</v>
      </c>
      <c r="AA1" s="197">
        <f t="shared" si="0"/>
        <v>26</v>
      </c>
      <c r="AB1" s="197">
        <f t="shared" si="0"/>
        <v>27</v>
      </c>
      <c r="AC1" s="197">
        <f t="shared" si="0"/>
        <v>28</v>
      </c>
      <c r="AD1" s="197">
        <f t="shared" si="0"/>
        <v>29</v>
      </c>
      <c r="AE1" s="197">
        <f t="shared" si="0"/>
        <v>30</v>
      </c>
      <c r="AF1" s="197">
        <f t="shared" si="0"/>
        <v>31</v>
      </c>
      <c r="AG1" s="197">
        <f t="shared" si="0"/>
        <v>32</v>
      </c>
      <c r="AH1" s="197"/>
    </row>
    <row r="2" spans="1:34" ht="17.25" customHeight="1">
      <c r="A2" s="197">
        <v>1</v>
      </c>
      <c r="B2" s="487" t="s">
        <v>423</v>
      </c>
      <c r="C2" s="487"/>
      <c r="D2" s="487"/>
      <c r="E2" s="487"/>
      <c r="F2" s="487"/>
      <c r="G2" s="487"/>
      <c r="H2" s="487"/>
      <c r="I2" s="487"/>
      <c r="J2" s="487"/>
      <c r="K2" s="487"/>
      <c r="L2" s="487"/>
      <c r="M2" s="487"/>
      <c r="N2" s="487"/>
      <c r="O2" s="487"/>
      <c r="P2" s="487"/>
      <c r="Q2" s="487"/>
      <c r="R2" s="487"/>
      <c r="S2" s="487"/>
      <c r="T2" s="487"/>
      <c r="U2" s="487"/>
      <c r="V2" s="487"/>
      <c r="W2" s="487"/>
      <c r="X2" s="487"/>
      <c r="Y2" s="487"/>
      <c r="Z2" s="487"/>
      <c r="AA2" s="487"/>
      <c r="AB2" s="487"/>
      <c r="AC2" s="487"/>
      <c r="AD2" s="487"/>
      <c r="AE2" s="487"/>
      <c r="AF2" s="487"/>
      <c r="AG2" s="487"/>
      <c r="AH2" s="199"/>
    </row>
    <row r="3" spans="1:34" ht="17.25" customHeight="1">
      <c r="A3" s="197">
        <f aca="true" t="shared" si="1" ref="A3:A50">IF(A2="",1,A2+1)</f>
        <v>2</v>
      </c>
      <c r="B3" s="487"/>
      <c r="C3" s="487"/>
      <c r="D3" s="487"/>
      <c r="E3" s="487"/>
      <c r="F3" s="487"/>
      <c r="G3" s="487"/>
      <c r="H3" s="487"/>
      <c r="I3" s="487"/>
      <c r="J3" s="487"/>
      <c r="K3" s="487"/>
      <c r="L3" s="487"/>
      <c r="M3" s="487"/>
      <c r="N3" s="487"/>
      <c r="O3" s="487"/>
      <c r="P3" s="487"/>
      <c r="Q3" s="487"/>
      <c r="R3" s="487"/>
      <c r="S3" s="487"/>
      <c r="T3" s="487"/>
      <c r="U3" s="487"/>
      <c r="V3" s="487"/>
      <c r="W3" s="487"/>
      <c r="X3" s="487"/>
      <c r="Y3" s="487"/>
      <c r="Z3" s="487"/>
      <c r="AA3" s="487"/>
      <c r="AB3" s="487"/>
      <c r="AC3" s="487"/>
      <c r="AD3" s="487"/>
      <c r="AE3" s="487"/>
      <c r="AF3" s="487"/>
      <c r="AG3" s="487"/>
      <c r="AH3" s="199"/>
    </row>
    <row r="4" spans="1:34" ht="17.25" customHeight="1">
      <c r="A4" s="197">
        <f t="shared" si="1"/>
        <v>3</v>
      </c>
      <c r="AH4" s="199"/>
    </row>
    <row r="5" spans="1:34" ht="17.25" customHeight="1">
      <c r="A5" s="197">
        <f t="shared" si="1"/>
        <v>4</v>
      </c>
      <c r="AH5" s="199"/>
    </row>
    <row r="6" spans="1:34" ht="17.25" customHeight="1">
      <c r="A6" s="197">
        <f t="shared" si="1"/>
        <v>5</v>
      </c>
      <c r="H6" s="200"/>
      <c r="AH6" s="199"/>
    </row>
    <row r="7" spans="1:34" ht="17.25" customHeight="1">
      <c r="A7" s="197">
        <f t="shared" si="1"/>
        <v>6</v>
      </c>
      <c r="B7" s="483" t="s">
        <v>422</v>
      </c>
      <c r="C7" s="483"/>
      <c r="D7" s="198" t="s">
        <v>223</v>
      </c>
      <c r="H7" s="198" t="s">
        <v>421</v>
      </c>
      <c r="I7" s="201"/>
      <c r="J7" s="201"/>
      <c r="K7" s="201"/>
      <c r="L7" s="201"/>
      <c r="M7" s="201"/>
      <c r="N7" s="201"/>
      <c r="O7" s="201"/>
      <c r="R7" s="485" t="s">
        <v>398</v>
      </c>
      <c r="S7" s="486"/>
      <c r="T7" s="484">
        <v>0.3541666666666667</v>
      </c>
      <c r="U7" s="484"/>
      <c r="V7" s="484"/>
      <c r="W7" s="488" t="s">
        <v>224</v>
      </c>
      <c r="X7" s="488"/>
      <c r="Y7" s="488"/>
      <c r="Z7" s="488"/>
      <c r="AA7" s="484">
        <v>0.4166666666666667</v>
      </c>
      <c r="AB7" s="484"/>
      <c r="AC7" s="484"/>
      <c r="AD7" s="488" t="s">
        <v>225</v>
      </c>
      <c r="AE7" s="488"/>
      <c r="AF7" s="488"/>
      <c r="AG7" s="488"/>
      <c r="AH7" s="199"/>
    </row>
    <row r="8" spans="1:34" ht="17.25" customHeight="1">
      <c r="A8" s="197">
        <f t="shared" si="1"/>
        <v>7</v>
      </c>
      <c r="H8" s="201"/>
      <c r="I8" s="201"/>
      <c r="J8" s="201"/>
      <c r="K8" s="201"/>
      <c r="L8" s="201"/>
      <c r="M8" s="201"/>
      <c r="N8" s="201"/>
      <c r="O8" s="201"/>
      <c r="R8" s="485" t="s">
        <v>397</v>
      </c>
      <c r="S8" s="486"/>
      <c r="T8" s="484">
        <v>0.3541666666666667</v>
      </c>
      <c r="U8" s="484"/>
      <c r="V8" s="484"/>
      <c r="W8" s="488" t="s">
        <v>224</v>
      </c>
      <c r="X8" s="488"/>
      <c r="Y8" s="488"/>
      <c r="Z8" s="488"/>
      <c r="AA8" s="484">
        <v>0.3958333333333333</v>
      </c>
      <c r="AB8" s="484"/>
      <c r="AC8" s="484"/>
      <c r="AD8" s="488" t="s">
        <v>225</v>
      </c>
      <c r="AE8" s="488"/>
      <c r="AF8" s="488"/>
      <c r="AG8" s="488"/>
      <c r="AH8" s="199"/>
    </row>
    <row r="9" spans="1:34" ht="17.25" customHeight="1">
      <c r="A9" s="197">
        <f t="shared" si="1"/>
        <v>8</v>
      </c>
      <c r="B9" s="483" t="s">
        <v>226</v>
      </c>
      <c r="C9" s="483"/>
      <c r="D9" s="198" t="s">
        <v>227</v>
      </c>
      <c r="F9" s="202"/>
      <c r="G9" s="203"/>
      <c r="H9" s="198" t="s">
        <v>420</v>
      </c>
      <c r="J9" s="201"/>
      <c r="K9" s="201"/>
      <c r="L9" s="201"/>
      <c r="M9" s="201"/>
      <c r="N9" s="201"/>
      <c r="O9" s="201"/>
      <c r="P9" s="201"/>
      <c r="Q9" s="201"/>
      <c r="R9" s="201"/>
      <c r="S9" s="201"/>
      <c r="T9" s="201"/>
      <c r="U9" s="201"/>
      <c r="V9" s="201"/>
      <c r="W9" s="201"/>
      <c r="X9" s="201"/>
      <c r="Y9" s="201"/>
      <c r="Z9" s="201"/>
      <c r="AA9" s="201"/>
      <c r="AB9" s="201"/>
      <c r="AC9" s="201"/>
      <c r="AD9" s="201"/>
      <c r="AE9" s="201"/>
      <c r="AF9" s="201"/>
      <c r="AG9" s="201"/>
      <c r="AH9" s="199"/>
    </row>
    <row r="10" spans="1:34" ht="17.25" customHeight="1">
      <c r="A10" s="197">
        <f t="shared" si="1"/>
        <v>9</v>
      </c>
      <c r="B10" s="483" t="s">
        <v>228</v>
      </c>
      <c r="C10" s="483"/>
      <c r="D10" s="198" t="s">
        <v>229</v>
      </c>
      <c r="F10" s="202"/>
      <c r="H10" s="200" t="s">
        <v>402</v>
      </c>
      <c r="I10" s="198" t="s">
        <v>230</v>
      </c>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199"/>
    </row>
    <row r="11" spans="1:34" ht="17.25" customHeight="1">
      <c r="A11" s="197">
        <f t="shared" si="1"/>
        <v>10</v>
      </c>
      <c r="I11" s="198" t="s">
        <v>231</v>
      </c>
      <c r="J11" s="201"/>
      <c r="K11" s="201"/>
      <c r="L11" s="201"/>
      <c r="M11" s="201"/>
      <c r="N11" s="201"/>
      <c r="O11" s="201"/>
      <c r="P11" s="201"/>
      <c r="Q11" s="201"/>
      <c r="R11" s="201"/>
      <c r="S11" s="201"/>
      <c r="T11" s="201"/>
      <c r="U11" s="201"/>
      <c r="V11" s="201"/>
      <c r="W11" s="201"/>
      <c r="X11" s="201"/>
      <c r="Y11" s="201"/>
      <c r="Z11" s="201"/>
      <c r="AA11" s="201"/>
      <c r="AB11" s="201"/>
      <c r="AC11" s="201"/>
      <c r="AD11" s="201"/>
      <c r="AE11" s="201"/>
      <c r="AF11" s="201"/>
      <c r="AG11" s="201"/>
      <c r="AH11" s="199"/>
    </row>
    <row r="12" spans="1:34" ht="17.25" customHeight="1">
      <c r="A12" s="197">
        <f t="shared" si="1"/>
        <v>11</v>
      </c>
      <c r="I12" s="198" t="s">
        <v>232</v>
      </c>
      <c r="J12" s="201"/>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199"/>
    </row>
    <row r="13" spans="1:34" ht="17.25" customHeight="1">
      <c r="A13" s="197">
        <f t="shared" si="1"/>
        <v>12</v>
      </c>
      <c r="H13" s="200" t="s">
        <v>233</v>
      </c>
      <c r="I13" s="198" t="s">
        <v>234</v>
      </c>
      <c r="J13" s="201"/>
      <c r="K13" s="201"/>
      <c r="L13" s="201"/>
      <c r="M13" s="201"/>
      <c r="N13" s="201"/>
      <c r="O13" s="201"/>
      <c r="P13" s="201"/>
      <c r="Q13" s="201"/>
      <c r="R13" s="201"/>
      <c r="S13" s="201"/>
      <c r="T13" s="201"/>
      <c r="U13" s="201"/>
      <c r="V13" s="201"/>
      <c r="W13" s="201"/>
      <c r="X13" s="201"/>
      <c r="Y13" s="201"/>
      <c r="Z13" s="201"/>
      <c r="AA13" s="201"/>
      <c r="AB13" s="201"/>
      <c r="AC13" s="201"/>
      <c r="AD13" s="201"/>
      <c r="AE13" s="201"/>
      <c r="AF13" s="201"/>
      <c r="AG13" s="201"/>
      <c r="AH13" s="199"/>
    </row>
    <row r="14" spans="1:34" ht="17.25" customHeight="1">
      <c r="A14" s="197">
        <f t="shared" si="1"/>
        <v>13</v>
      </c>
      <c r="H14" s="200" t="s">
        <v>235</v>
      </c>
      <c r="I14" s="198" t="s">
        <v>236</v>
      </c>
      <c r="J14" s="201"/>
      <c r="K14" s="201"/>
      <c r="L14" s="201"/>
      <c r="M14" s="201"/>
      <c r="N14" s="201"/>
      <c r="O14" s="201"/>
      <c r="P14" s="201"/>
      <c r="Q14" s="201"/>
      <c r="R14" s="201"/>
      <c r="S14" s="201"/>
      <c r="T14" s="201"/>
      <c r="U14" s="201"/>
      <c r="V14" s="201"/>
      <c r="W14" s="201"/>
      <c r="X14" s="201"/>
      <c r="Y14" s="201"/>
      <c r="Z14" s="201"/>
      <c r="AA14" s="201"/>
      <c r="AB14" s="201"/>
      <c r="AC14" s="201"/>
      <c r="AD14" s="201"/>
      <c r="AE14" s="201"/>
      <c r="AF14" s="201"/>
      <c r="AG14" s="201"/>
      <c r="AH14" s="199"/>
    </row>
    <row r="15" spans="1:34" ht="17.25" customHeight="1">
      <c r="A15" s="197">
        <f t="shared" si="1"/>
        <v>14</v>
      </c>
      <c r="I15" s="198" t="s">
        <v>237</v>
      </c>
      <c r="J15" s="201"/>
      <c r="K15" s="201"/>
      <c r="L15" s="201"/>
      <c r="M15" s="201"/>
      <c r="N15" s="201"/>
      <c r="O15" s="201"/>
      <c r="P15" s="201"/>
      <c r="Q15" s="201"/>
      <c r="R15" s="201"/>
      <c r="S15" s="201"/>
      <c r="T15" s="201"/>
      <c r="U15" s="201"/>
      <c r="V15" s="201"/>
      <c r="W15" s="201"/>
      <c r="X15" s="201"/>
      <c r="Y15" s="201"/>
      <c r="Z15" s="201"/>
      <c r="AA15" s="201"/>
      <c r="AB15" s="201"/>
      <c r="AC15" s="201"/>
      <c r="AD15" s="201"/>
      <c r="AE15" s="201"/>
      <c r="AF15" s="201"/>
      <c r="AG15" s="201"/>
      <c r="AH15" s="199"/>
    </row>
    <row r="16" spans="1:34" ht="17.25" customHeight="1">
      <c r="A16" s="197">
        <f t="shared" si="1"/>
        <v>15</v>
      </c>
      <c r="H16" s="200" t="s">
        <v>238</v>
      </c>
      <c r="I16" s="198" t="s">
        <v>239</v>
      </c>
      <c r="J16" s="201"/>
      <c r="K16" s="201"/>
      <c r="L16" s="201"/>
      <c r="M16" s="201"/>
      <c r="N16" s="201"/>
      <c r="O16" s="201"/>
      <c r="P16" s="201"/>
      <c r="Q16" s="201"/>
      <c r="R16" s="201"/>
      <c r="S16" s="201"/>
      <c r="T16" s="201"/>
      <c r="U16" s="201"/>
      <c r="V16" s="201"/>
      <c r="W16" s="201"/>
      <c r="X16" s="201"/>
      <c r="Y16" s="201"/>
      <c r="Z16" s="201"/>
      <c r="AA16" s="201"/>
      <c r="AB16" s="201"/>
      <c r="AC16" s="201"/>
      <c r="AD16" s="201"/>
      <c r="AE16" s="201"/>
      <c r="AF16" s="201"/>
      <c r="AG16" s="201"/>
      <c r="AH16" s="199"/>
    </row>
    <row r="17" spans="1:34" ht="17.25" customHeight="1">
      <c r="A17" s="197">
        <f t="shared" si="1"/>
        <v>16</v>
      </c>
      <c r="H17" s="200" t="s">
        <v>240</v>
      </c>
      <c r="I17" s="198" t="s">
        <v>241</v>
      </c>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199"/>
    </row>
    <row r="18" spans="1:34" ht="17.25" customHeight="1">
      <c r="A18" s="197">
        <f t="shared" si="1"/>
        <v>17</v>
      </c>
      <c r="H18" s="200"/>
      <c r="I18" s="198" t="s">
        <v>419</v>
      </c>
      <c r="J18" s="201"/>
      <c r="K18" s="201"/>
      <c r="L18" s="201"/>
      <c r="M18" s="201"/>
      <c r="N18" s="201"/>
      <c r="O18" s="201"/>
      <c r="P18" s="201"/>
      <c r="Q18" s="201"/>
      <c r="R18" s="201"/>
      <c r="S18" s="201"/>
      <c r="T18" s="201"/>
      <c r="U18" s="201"/>
      <c r="V18" s="201"/>
      <c r="W18" s="201"/>
      <c r="X18" s="201"/>
      <c r="Y18" s="201"/>
      <c r="Z18" s="201"/>
      <c r="AA18" s="201"/>
      <c r="AB18" s="201"/>
      <c r="AC18" s="201"/>
      <c r="AD18" s="201"/>
      <c r="AE18" s="201"/>
      <c r="AF18" s="201"/>
      <c r="AG18" s="201"/>
      <c r="AH18" s="199"/>
    </row>
    <row r="19" spans="1:34" ht="17.25" customHeight="1">
      <c r="A19" s="197">
        <f t="shared" si="1"/>
        <v>18</v>
      </c>
      <c r="B19" s="483" t="s">
        <v>418</v>
      </c>
      <c r="C19" s="483"/>
      <c r="D19" s="198" t="s">
        <v>242</v>
      </c>
      <c r="E19" s="201"/>
      <c r="F19" s="202"/>
      <c r="H19" s="200" t="s">
        <v>416</v>
      </c>
      <c r="I19" s="198" t="s">
        <v>243</v>
      </c>
      <c r="J19" s="201"/>
      <c r="K19" s="201"/>
      <c r="L19" s="201"/>
      <c r="M19" s="201"/>
      <c r="N19" s="201"/>
      <c r="O19" s="201"/>
      <c r="P19" s="201"/>
      <c r="Q19" s="201"/>
      <c r="R19" s="201"/>
      <c r="S19" s="201"/>
      <c r="T19" s="201"/>
      <c r="U19" s="201"/>
      <c r="V19" s="201"/>
      <c r="W19" s="201"/>
      <c r="X19" s="201"/>
      <c r="Y19" s="201"/>
      <c r="Z19" s="201"/>
      <c r="AA19" s="201"/>
      <c r="AB19" s="201"/>
      <c r="AC19" s="201"/>
      <c r="AD19" s="201"/>
      <c r="AE19" s="201"/>
      <c r="AF19" s="201"/>
      <c r="AG19" s="201"/>
      <c r="AH19" s="199"/>
    </row>
    <row r="20" spans="1:34" ht="17.25" customHeight="1">
      <c r="A20" s="197">
        <f t="shared" si="1"/>
        <v>19</v>
      </c>
      <c r="H20" s="200" t="s">
        <v>233</v>
      </c>
      <c r="I20" s="198" t="s">
        <v>244</v>
      </c>
      <c r="J20" s="201"/>
      <c r="K20" s="201"/>
      <c r="L20" s="201"/>
      <c r="M20" s="201"/>
      <c r="N20" s="201"/>
      <c r="O20" s="201"/>
      <c r="P20" s="201"/>
      <c r="Q20" s="201"/>
      <c r="R20" s="201"/>
      <c r="S20" s="201"/>
      <c r="T20" s="201"/>
      <c r="U20" s="201"/>
      <c r="V20" s="201"/>
      <c r="W20" s="201"/>
      <c r="X20" s="201"/>
      <c r="Y20" s="201"/>
      <c r="Z20" s="201"/>
      <c r="AA20" s="201"/>
      <c r="AB20" s="201"/>
      <c r="AC20" s="201"/>
      <c r="AD20" s="201"/>
      <c r="AE20" s="201"/>
      <c r="AF20" s="201"/>
      <c r="AG20" s="201"/>
      <c r="AH20" s="199"/>
    </row>
    <row r="21" spans="1:34" ht="17.25" customHeight="1">
      <c r="A21" s="197">
        <f t="shared" si="1"/>
        <v>20</v>
      </c>
      <c r="B21" s="483" t="s">
        <v>417</v>
      </c>
      <c r="C21" s="483"/>
      <c r="D21" s="198" t="s">
        <v>245</v>
      </c>
      <c r="E21" s="201"/>
      <c r="F21" s="202"/>
      <c r="H21" s="200" t="s">
        <v>416</v>
      </c>
      <c r="I21" s="198" t="s">
        <v>246</v>
      </c>
      <c r="J21" s="201"/>
      <c r="K21" s="201"/>
      <c r="L21" s="201"/>
      <c r="M21" s="201"/>
      <c r="N21" s="201"/>
      <c r="O21" s="201"/>
      <c r="P21" s="201"/>
      <c r="Q21" s="201"/>
      <c r="R21" s="201"/>
      <c r="S21" s="201"/>
      <c r="T21" s="201"/>
      <c r="U21" s="201"/>
      <c r="V21" s="201"/>
      <c r="W21" s="201"/>
      <c r="X21" s="201"/>
      <c r="Y21" s="201"/>
      <c r="Z21" s="201"/>
      <c r="AA21" s="201"/>
      <c r="AB21" s="201"/>
      <c r="AC21" s="201"/>
      <c r="AD21" s="201"/>
      <c r="AE21" s="201"/>
      <c r="AF21" s="201"/>
      <c r="AG21" s="201"/>
      <c r="AH21" s="199"/>
    </row>
    <row r="22" spans="1:34" ht="17.25" customHeight="1">
      <c r="A22" s="197">
        <f t="shared" si="1"/>
        <v>21</v>
      </c>
      <c r="H22" s="200" t="s">
        <v>233</v>
      </c>
      <c r="I22" s="198" t="s">
        <v>247</v>
      </c>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1"/>
      <c r="AH22" s="199"/>
    </row>
    <row r="23" spans="1:34" ht="17.25" customHeight="1">
      <c r="A23" s="197">
        <f t="shared" si="1"/>
        <v>22</v>
      </c>
      <c r="I23" s="198" t="s">
        <v>415</v>
      </c>
      <c r="J23" s="201"/>
      <c r="K23" s="201"/>
      <c r="L23" s="201"/>
      <c r="M23" s="201"/>
      <c r="N23" s="201"/>
      <c r="O23" s="201"/>
      <c r="P23" s="201"/>
      <c r="Q23" s="201"/>
      <c r="R23" s="201"/>
      <c r="S23" s="201"/>
      <c r="T23" s="201"/>
      <c r="U23" s="201"/>
      <c r="V23" s="201"/>
      <c r="W23" s="201"/>
      <c r="X23" s="201"/>
      <c r="Y23" s="201"/>
      <c r="Z23" s="201"/>
      <c r="AA23" s="201"/>
      <c r="AB23" s="201"/>
      <c r="AC23" s="201"/>
      <c r="AD23" s="201"/>
      <c r="AE23" s="201"/>
      <c r="AF23" s="201"/>
      <c r="AG23" s="201"/>
      <c r="AH23" s="199"/>
    </row>
    <row r="24" spans="1:34" ht="17.25" customHeight="1">
      <c r="A24" s="197">
        <f t="shared" si="1"/>
        <v>23</v>
      </c>
      <c r="H24" s="200" t="s">
        <v>235</v>
      </c>
      <c r="I24" s="198" t="s">
        <v>248</v>
      </c>
      <c r="J24" s="201"/>
      <c r="K24" s="201"/>
      <c r="L24" s="201"/>
      <c r="M24" s="201"/>
      <c r="N24" s="201"/>
      <c r="O24" s="201"/>
      <c r="P24" s="201"/>
      <c r="Q24" s="201"/>
      <c r="R24" s="201"/>
      <c r="S24" s="201"/>
      <c r="T24" s="201"/>
      <c r="U24" s="201"/>
      <c r="V24" s="201"/>
      <c r="W24" s="201"/>
      <c r="X24" s="201"/>
      <c r="Y24" s="201"/>
      <c r="Z24" s="201"/>
      <c r="AA24" s="201"/>
      <c r="AB24" s="201"/>
      <c r="AC24" s="201"/>
      <c r="AD24" s="201"/>
      <c r="AE24" s="201"/>
      <c r="AF24" s="201"/>
      <c r="AG24" s="201"/>
      <c r="AH24" s="199"/>
    </row>
    <row r="25" spans="1:34" ht="17.25" customHeight="1">
      <c r="A25" s="197">
        <f t="shared" si="1"/>
        <v>24</v>
      </c>
      <c r="I25" s="198" t="s">
        <v>414</v>
      </c>
      <c r="J25" s="201"/>
      <c r="K25" s="201"/>
      <c r="L25" s="201"/>
      <c r="M25" s="201"/>
      <c r="N25" s="201"/>
      <c r="O25" s="201"/>
      <c r="P25" s="201"/>
      <c r="Q25" s="201"/>
      <c r="R25" s="201"/>
      <c r="S25" s="201"/>
      <c r="T25" s="201"/>
      <c r="U25" s="201"/>
      <c r="V25" s="201"/>
      <c r="W25" s="201"/>
      <c r="X25" s="201"/>
      <c r="Y25" s="201"/>
      <c r="Z25" s="201"/>
      <c r="AA25" s="201"/>
      <c r="AB25" s="201"/>
      <c r="AC25" s="201"/>
      <c r="AD25" s="201"/>
      <c r="AE25" s="201"/>
      <c r="AF25" s="201"/>
      <c r="AG25" s="201"/>
      <c r="AH25" s="199"/>
    </row>
    <row r="26" spans="1:34" ht="17.25" customHeight="1">
      <c r="A26" s="197">
        <f t="shared" si="1"/>
        <v>25</v>
      </c>
      <c r="H26" s="200" t="s">
        <v>238</v>
      </c>
      <c r="I26" s="198" t="s">
        <v>249</v>
      </c>
      <c r="J26" s="201"/>
      <c r="K26" s="201"/>
      <c r="L26" s="201"/>
      <c r="M26" s="201"/>
      <c r="N26" s="201"/>
      <c r="O26" s="201"/>
      <c r="P26" s="201"/>
      <c r="Q26" s="201"/>
      <c r="R26" s="201"/>
      <c r="S26" s="201"/>
      <c r="T26" s="201"/>
      <c r="U26" s="201"/>
      <c r="V26" s="201"/>
      <c r="W26" s="201"/>
      <c r="X26" s="201"/>
      <c r="Y26" s="201"/>
      <c r="Z26" s="201"/>
      <c r="AA26" s="201"/>
      <c r="AB26" s="201"/>
      <c r="AC26" s="201"/>
      <c r="AD26" s="201"/>
      <c r="AE26" s="201"/>
      <c r="AF26" s="201"/>
      <c r="AG26" s="201"/>
      <c r="AH26" s="199"/>
    </row>
    <row r="27" spans="1:34" ht="17.25" customHeight="1">
      <c r="A27" s="197">
        <f t="shared" si="1"/>
        <v>26</v>
      </c>
      <c r="H27" s="200" t="s">
        <v>240</v>
      </c>
      <c r="I27" s="198" t="s">
        <v>250</v>
      </c>
      <c r="J27" s="201"/>
      <c r="K27" s="201"/>
      <c r="L27" s="201"/>
      <c r="M27" s="201"/>
      <c r="N27" s="201"/>
      <c r="O27" s="201"/>
      <c r="P27" s="201"/>
      <c r="Q27" s="201"/>
      <c r="R27" s="201"/>
      <c r="S27" s="201"/>
      <c r="T27" s="201"/>
      <c r="U27" s="201"/>
      <c r="V27" s="201"/>
      <c r="W27" s="201"/>
      <c r="X27" s="201"/>
      <c r="Y27" s="201"/>
      <c r="Z27" s="201"/>
      <c r="AA27" s="201"/>
      <c r="AB27" s="201"/>
      <c r="AC27" s="201"/>
      <c r="AD27" s="201"/>
      <c r="AE27" s="201"/>
      <c r="AF27" s="201"/>
      <c r="AG27" s="201"/>
      <c r="AH27" s="199"/>
    </row>
    <row r="28" spans="1:34" ht="17.25" customHeight="1">
      <c r="A28" s="197">
        <f t="shared" si="1"/>
        <v>27</v>
      </c>
      <c r="H28" s="200" t="s">
        <v>251</v>
      </c>
      <c r="I28" s="198" t="s">
        <v>252</v>
      </c>
      <c r="J28" s="201"/>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199"/>
    </row>
    <row r="29" spans="1:34" ht="17.25" customHeight="1">
      <c r="A29" s="197">
        <f t="shared" si="1"/>
        <v>28</v>
      </c>
      <c r="H29" s="200" t="s">
        <v>253</v>
      </c>
      <c r="I29" s="300" t="s">
        <v>367</v>
      </c>
      <c r="J29" s="300"/>
      <c r="K29" s="201"/>
      <c r="L29" s="201"/>
      <c r="M29" s="201"/>
      <c r="N29" s="201"/>
      <c r="O29" s="201"/>
      <c r="P29" s="201"/>
      <c r="Q29" s="201"/>
      <c r="R29" s="201"/>
      <c r="S29" s="201"/>
      <c r="T29" s="201"/>
      <c r="U29" s="201"/>
      <c r="V29" s="201"/>
      <c r="W29" s="201"/>
      <c r="X29" s="201"/>
      <c r="Y29" s="201"/>
      <c r="Z29" s="201"/>
      <c r="AA29" s="201"/>
      <c r="AB29" s="201"/>
      <c r="AC29" s="201"/>
      <c r="AD29" s="201"/>
      <c r="AE29" s="201"/>
      <c r="AF29" s="201"/>
      <c r="AG29" s="201"/>
      <c r="AH29" s="199"/>
    </row>
    <row r="30" spans="1:34" ht="17.25" customHeight="1">
      <c r="A30" s="197">
        <f t="shared" si="1"/>
        <v>29</v>
      </c>
      <c r="H30" s="200"/>
      <c r="I30" s="543"/>
      <c r="J30" s="539"/>
      <c r="K30" s="539"/>
      <c r="L30" s="539" t="s">
        <v>368</v>
      </c>
      <c r="M30" s="539"/>
      <c r="N30" s="539"/>
      <c r="O30" s="539"/>
      <c r="P30" s="539"/>
      <c r="Q30" s="539"/>
      <c r="R30" s="539"/>
      <c r="S30" s="539"/>
      <c r="T30" s="539"/>
      <c r="U30" s="539"/>
      <c r="V30" s="539" t="s">
        <v>369</v>
      </c>
      <c r="W30" s="539"/>
      <c r="X30" s="539"/>
      <c r="Y30" s="539"/>
      <c r="Z30" s="539"/>
      <c r="AA30" s="539"/>
      <c r="AB30" s="539"/>
      <c r="AC30" s="539"/>
      <c r="AD30" s="539"/>
      <c r="AE30" s="540"/>
      <c r="AF30" s="201"/>
      <c r="AG30" s="201"/>
      <c r="AH30" s="199"/>
    </row>
    <row r="31" spans="1:34" ht="17.25" customHeight="1">
      <c r="A31" s="197">
        <f t="shared" si="1"/>
        <v>30</v>
      </c>
      <c r="I31" s="544"/>
      <c r="J31" s="541"/>
      <c r="K31" s="541"/>
      <c r="L31" s="541" t="s">
        <v>413</v>
      </c>
      <c r="M31" s="541"/>
      <c r="N31" s="541"/>
      <c r="O31" s="541"/>
      <c r="P31" s="541"/>
      <c r="Q31" s="541" t="s">
        <v>370</v>
      </c>
      <c r="R31" s="541"/>
      <c r="S31" s="541"/>
      <c r="T31" s="541"/>
      <c r="U31" s="541"/>
      <c r="V31" s="541" t="s">
        <v>413</v>
      </c>
      <c r="W31" s="541"/>
      <c r="X31" s="541"/>
      <c r="Y31" s="541"/>
      <c r="Z31" s="541"/>
      <c r="AA31" s="541" t="s">
        <v>370</v>
      </c>
      <c r="AB31" s="541"/>
      <c r="AC31" s="541"/>
      <c r="AD31" s="541"/>
      <c r="AE31" s="542"/>
      <c r="AF31" s="201"/>
      <c r="AG31" s="201"/>
      <c r="AH31" s="199"/>
    </row>
    <row r="32" spans="1:34" ht="17.25" customHeight="1">
      <c r="A32" s="197">
        <f t="shared" si="1"/>
        <v>31</v>
      </c>
      <c r="H32" s="200"/>
      <c r="I32" s="544" t="s">
        <v>37</v>
      </c>
      <c r="J32" s="541"/>
      <c r="K32" s="541"/>
      <c r="L32" s="541" t="s">
        <v>412</v>
      </c>
      <c r="M32" s="541"/>
      <c r="N32" s="541"/>
      <c r="O32" s="541"/>
      <c r="P32" s="541"/>
      <c r="Q32" s="541" t="s">
        <v>411</v>
      </c>
      <c r="R32" s="541"/>
      <c r="S32" s="541"/>
      <c r="T32" s="541"/>
      <c r="U32" s="541"/>
      <c r="V32" s="541" t="s">
        <v>407</v>
      </c>
      <c r="W32" s="541"/>
      <c r="X32" s="541"/>
      <c r="Y32" s="541"/>
      <c r="Z32" s="541"/>
      <c r="AA32" s="541" t="s">
        <v>410</v>
      </c>
      <c r="AB32" s="541"/>
      <c r="AC32" s="541"/>
      <c r="AD32" s="541"/>
      <c r="AE32" s="542"/>
      <c r="AF32" s="201"/>
      <c r="AG32" s="201"/>
      <c r="AH32" s="199"/>
    </row>
    <row r="33" spans="1:34" ht="17.25" customHeight="1">
      <c r="A33" s="197">
        <f t="shared" si="1"/>
        <v>32</v>
      </c>
      <c r="H33" s="200"/>
      <c r="I33" s="545" t="s">
        <v>138</v>
      </c>
      <c r="J33" s="546"/>
      <c r="K33" s="546"/>
      <c r="L33" s="546" t="s">
        <v>409</v>
      </c>
      <c r="M33" s="546"/>
      <c r="N33" s="546"/>
      <c r="O33" s="546"/>
      <c r="P33" s="546"/>
      <c r="Q33" s="546" t="s">
        <v>408</v>
      </c>
      <c r="R33" s="546"/>
      <c r="S33" s="546"/>
      <c r="T33" s="546"/>
      <c r="U33" s="546"/>
      <c r="V33" s="546" t="s">
        <v>407</v>
      </c>
      <c r="W33" s="546"/>
      <c r="X33" s="546"/>
      <c r="Y33" s="546"/>
      <c r="Z33" s="546"/>
      <c r="AA33" s="546" t="s">
        <v>406</v>
      </c>
      <c r="AB33" s="546"/>
      <c r="AC33" s="546"/>
      <c r="AD33" s="546"/>
      <c r="AE33" s="547"/>
      <c r="AF33" s="201"/>
      <c r="AG33" s="201"/>
      <c r="AH33" s="199"/>
    </row>
    <row r="34" spans="1:34" ht="17.25" customHeight="1">
      <c r="A34" s="197">
        <f t="shared" si="1"/>
        <v>33</v>
      </c>
      <c r="I34" s="198" t="s">
        <v>371</v>
      </c>
      <c r="J34" s="301"/>
      <c r="K34" s="301"/>
      <c r="L34" s="301"/>
      <c r="M34" s="301"/>
      <c r="N34" s="301"/>
      <c r="O34" s="301"/>
      <c r="P34" s="301"/>
      <c r="Q34" s="301"/>
      <c r="R34" s="301"/>
      <c r="S34" s="301"/>
      <c r="T34" s="301"/>
      <c r="U34" s="301"/>
      <c r="V34" s="301"/>
      <c r="W34" s="301"/>
      <c r="X34" s="301"/>
      <c r="Y34" s="301"/>
      <c r="Z34" s="301"/>
      <c r="AA34" s="301"/>
      <c r="AB34" s="301"/>
      <c r="AC34" s="301"/>
      <c r="AD34" s="301"/>
      <c r="AE34" s="201"/>
      <c r="AF34" s="201"/>
      <c r="AG34" s="201"/>
      <c r="AH34" s="199"/>
    </row>
    <row r="35" spans="1:34" ht="17.25" customHeight="1">
      <c r="A35" s="197">
        <f t="shared" si="1"/>
        <v>34</v>
      </c>
      <c r="H35" s="200" t="s">
        <v>254</v>
      </c>
      <c r="I35" s="302" t="s">
        <v>372</v>
      </c>
      <c r="J35" s="301"/>
      <c r="K35" s="301"/>
      <c r="L35" s="301"/>
      <c r="M35" s="301"/>
      <c r="N35" s="301"/>
      <c r="O35" s="301"/>
      <c r="P35" s="301"/>
      <c r="Q35" s="301"/>
      <c r="R35" s="301"/>
      <c r="S35" s="301"/>
      <c r="T35" s="301"/>
      <c r="U35" s="301"/>
      <c r="V35" s="301"/>
      <c r="W35" s="301"/>
      <c r="X35" s="301"/>
      <c r="Y35" s="301"/>
      <c r="Z35" s="301"/>
      <c r="AA35" s="301"/>
      <c r="AB35" s="301"/>
      <c r="AC35" s="301"/>
      <c r="AD35" s="301"/>
      <c r="AE35" s="201"/>
      <c r="AF35" s="201"/>
      <c r="AG35" s="201"/>
      <c r="AH35" s="199"/>
    </row>
    <row r="36" spans="1:34" ht="17.25" customHeight="1">
      <c r="A36" s="197">
        <f t="shared" si="1"/>
        <v>35</v>
      </c>
      <c r="B36" s="483" t="s">
        <v>405</v>
      </c>
      <c r="C36" s="483"/>
      <c r="D36" s="198" t="s">
        <v>255</v>
      </c>
      <c r="F36" s="202"/>
      <c r="H36" s="198" t="s">
        <v>404</v>
      </c>
      <c r="J36" s="201"/>
      <c r="K36" s="201"/>
      <c r="L36" s="201"/>
      <c r="M36" s="201"/>
      <c r="N36" s="201"/>
      <c r="O36" s="201"/>
      <c r="P36" s="201"/>
      <c r="Q36" s="201"/>
      <c r="R36" s="201"/>
      <c r="S36" s="201"/>
      <c r="T36" s="201"/>
      <c r="U36" s="201"/>
      <c r="V36" s="201"/>
      <c r="W36" s="201"/>
      <c r="X36" s="201"/>
      <c r="Y36" s="201"/>
      <c r="Z36" s="201"/>
      <c r="AA36" s="201"/>
      <c r="AB36" s="201"/>
      <c r="AC36" s="201"/>
      <c r="AD36" s="201"/>
      <c r="AE36" s="201"/>
      <c r="AF36" s="201"/>
      <c r="AG36" s="201"/>
      <c r="AH36" s="199"/>
    </row>
    <row r="37" spans="1:34" ht="17.25" customHeight="1">
      <c r="A37" s="197">
        <f t="shared" si="1"/>
        <v>36</v>
      </c>
      <c r="B37" s="483" t="s">
        <v>403</v>
      </c>
      <c r="C37" s="483"/>
      <c r="D37" s="198" t="s">
        <v>256</v>
      </c>
      <c r="F37" s="202"/>
      <c r="H37" s="200" t="s">
        <v>402</v>
      </c>
      <c r="I37" s="198" t="s">
        <v>257</v>
      </c>
      <c r="J37" s="201"/>
      <c r="K37" s="201"/>
      <c r="L37" s="201"/>
      <c r="M37" s="201"/>
      <c r="N37" s="201"/>
      <c r="O37" s="201"/>
      <c r="P37" s="201"/>
      <c r="Q37" s="201"/>
      <c r="R37" s="201"/>
      <c r="S37" s="201"/>
      <c r="T37" s="201"/>
      <c r="U37" s="201"/>
      <c r="V37" s="201"/>
      <c r="W37" s="201"/>
      <c r="X37" s="201"/>
      <c r="Y37" s="201"/>
      <c r="Z37" s="201"/>
      <c r="AA37" s="201"/>
      <c r="AB37" s="201"/>
      <c r="AC37" s="201"/>
      <c r="AD37" s="201"/>
      <c r="AE37" s="201"/>
      <c r="AF37" s="201"/>
      <c r="AG37" s="201"/>
      <c r="AH37" s="199"/>
    </row>
    <row r="38" spans="1:34" ht="17.25" customHeight="1">
      <c r="A38" s="197">
        <f t="shared" si="1"/>
        <v>37</v>
      </c>
      <c r="I38" s="198" t="s">
        <v>401</v>
      </c>
      <c r="J38" s="201"/>
      <c r="K38" s="201"/>
      <c r="L38" s="201"/>
      <c r="M38" s="201"/>
      <c r="N38" s="201"/>
      <c r="O38" s="201"/>
      <c r="P38" s="201"/>
      <c r="Q38" s="201"/>
      <c r="R38" s="201"/>
      <c r="S38" s="201"/>
      <c r="T38" s="201"/>
      <c r="U38" s="201"/>
      <c r="V38" s="201"/>
      <c r="W38" s="201"/>
      <c r="X38" s="201"/>
      <c r="Y38" s="201"/>
      <c r="Z38" s="201"/>
      <c r="AA38" s="201"/>
      <c r="AB38" s="201"/>
      <c r="AC38" s="201"/>
      <c r="AD38" s="201"/>
      <c r="AE38" s="201"/>
      <c r="AF38" s="201"/>
      <c r="AG38" s="201"/>
      <c r="AH38" s="199"/>
    </row>
    <row r="39" spans="1:34" ht="17.25" customHeight="1">
      <c r="A39" s="197">
        <f t="shared" si="1"/>
        <v>38</v>
      </c>
      <c r="H39" s="200" t="s">
        <v>233</v>
      </c>
      <c r="I39" s="198" t="s">
        <v>258</v>
      </c>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199"/>
    </row>
    <row r="40" spans="1:34" ht="17.25" customHeight="1">
      <c r="A40" s="197">
        <f t="shared" si="1"/>
        <v>39</v>
      </c>
      <c r="I40" s="198" t="s">
        <v>400</v>
      </c>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199"/>
    </row>
    <row r="41" spans="1:34" ht="17.25" customHeight="1">
      <c r="A41" s="197">
        <f t="shared" si="1"/>
        <v>40</v>
      </c>
      <c r="H41" s="200" t="s">
        <v>235</v>
      </c>
      <c r="I41" s="198" t="s">
        <v>259</v>
      </c>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199"/>
    </row>
    <row r="42" spans="1:34" ht="17.25" customHeight="1">
      <c r="A42" s="197">
        <f t="shared" si="1"/>
        <v>41</v>
      </c>
      <c r="H42" s="200" t="s">
        <v>238</v>
      </c>
      <c r="I42" s="198" t="s">
        <v>260</v>
      </c>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199"/>
    </row>
    <row r="43" spans="1:34" ht="17.25" customHeight="1">
      <c r="A43" s="197">
        <f t="shared" si="1"/>
        <v>42</v>
      </c>
      <c r="I43" s="198" t="s">
        <v>261</v>
      </c>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199"/>
    </row>
    <row r="44" spans="1:34" ht="17.25" customHeight="1">
      <c r="A44" s="197">
        <f t="shared" si="1"/>
        <v>43</v>
      </c>
      <c r="H44" s="200" t="s">
        <v>240</v>
      </c>
      <c r="I44" s="198" t="s">
        <v>262</v>
      </c>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199"/>
    </row>
    <row r="45" spans="1:34" ht="17.25" customHeight="1">
      <c r="A45" s="197">
        <f t="shared" si="1"/>
        <v>44</v>
      </c>
      <c r="H45" s="200" t="s">
        <v>251</v>
      </c>
      <c r="I45" s="198" t="s">
        <v>263</v>
      </c>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199"/>
    </row>
    <row r="46" spans="1:34" ht="17.25" customHeight="1">
      <c r="A46" s="197">
        <f t="shared" si="1"/>
        <v>45</v>
      </c>
      <c r="H46" s="200" t="s">
        <v>253</v>
      </c>
      <c r="I46" s="198" t="s">
        <v>264</v>
      </c>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199"/>
    </row>
    <row r="47" spans="1:34" ht="17.25" customHeight="1">
      <c r="A47" s="197">
        <f t="shared" si="1"/>
        <v>46</v>
      </c>
      <c r="H47" s="200" t="s">
        <v>254</v>
      </c>
      <c r="I47" s="204" t="s">
        <v>265</v>
      </c>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199"/>
    </row>
    <row r="48" spans="1:34" ht="17.25" customHeight="1">
      <c r="A48" s="197">
        <f t="shared" si="1"/>
        <v>47</v>
      </c>
      <c r="I48" s="198" t="s">
        <v>399</v>
      </c>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199"/>
    </row>
    <row r="49" spans="1:34" ht="17.25" customHeight="1">
      <c r="A49" s="197">
        <f t="shared" si="1"/>
        <v>48</v>
      </c>
      <c r="H49" s="200" t="s">
        <v>266</v>
      </c>
      <c r="I49" s="198" t="s">
        <v>267</v>
      </c>
      <c r="AH49" s="199"/>
    </row>
    <row r="50" spans="1:34" ht="17.25" customHeight="1">
      <c r="A50" s="197">
        <f t="shared" si="1"/>
        <v>49</v>
      </c>
      <c r="H50" s="200"/>
      <c r="AH50" s="199"/>
    </row>
    <row r="51" spans="1:34" ht="17.25" customHeight="1">
      <c r="A51" s="197">
        <v>1</v>
      </c>
      <c r="B51" s="538" t="s">
        <v>268</v>
      </c>
      <c r="C51" s="538"/>
      <c r="D51" s="538"/>
      <c r="E51" s="538"/>
      <c r="F51" s="538"/>
      <c r="G51" s="538"/>
      <c r="H51" s="201"/>
      <c r="I51" s="201"/>
      <c r="J51" s="201"/>
      <c r="K51" s="201"/>
      <c r="L51" s="201"/>
      <c r="M51" s="201"/>
      <c r="N51" s="201"/>
      <c r="O51" s="201"/>
      <c r="P51" s="201"/>
      <c r="Q51" s="201"/>
      <c r="R51" s="485" t="s">
        <v>398</v>
      </c>
      <c r="S51" s="486"/>
      <c r="T51" s="484">
        <v>0.3541666666666667</v>
      </c>
      <c r="U51" s="484"/>
      <c r="V51" s="484"/>
      <c r="W51" s="488" t="s">
        <v>224</v>
      </c>
      <c r="X51" s="488"/>
      <c r="Y51" s="488"/>
      <c r="Z51" s="488"/>
      <c r="AA51" s="484">
        <v>0.4166666666666667</v>
      </c>
      <c r="AB51" s="484"/>
      <c r="AC51" s="484"/>
      <c r="AD51" s="488" t="s">
        <v>225</v>
      </c>
      <c r="AE51" s="488"/>
      <c r="AF51" s="488"/>
      <c r="AG51" s="488"/>
      <c r="AH51" s="199"/>
    </row>
    <row r="52" spans="1:34" ht="17.25" customHeight="1">
      <c r="A52" s="197">
        <f aca="true" t="shared" si="2" ref="A52:A99">IF(A51="",1,A51+1)</f>
        <v>2</v>
      </c>
      <c r="B52" s="538"/>
      <c r="C52" s="538"/>
      <c r="D52" s="538"/>
      <c r="E52" s="538"/>
      <c r="F52" s="538"/>
      <c r="G52" s="538"/>
      <c r="H52" s="201"/>
      <c r="I52" s="201"/>
      <c r="J52" s="201"/>
      <c r="K52" s="201"/>
      <c r="L52" s="201"/>
      <c r="M52" s="201"/>
      <c r="N52" s="201"/>
      <c r="O52" s="201"/>
      <c r="R52" s="485" t="s">
        <v>397</v>
      </c>
      <c r="S52" s="486"/>
      <c r="T52" s="484">
        <v>0.3541666666666667</v>
      </c>
      <c r="U52" s="484"/>
      <c r="V52" s="484"/>
      <c r="W52" s="488" t="s">
        <v>224</v>
      </c>
      <c r="X52" s="488"/>
      <c r="Y52" s="488"/>
      <c r="Z52" s="488"/>
      <c r="AA52" s="484">
        <v>0.3958333333333333</v>
      </c>
      <c r="AB52" s="484"/>
      <c r="AC52" s="484"/>
      <c r="AD52" s="488" t="s">
        <v>225</v>
      </c>
      <c r="AE52" s="488"/>
      <c r="AF52" s="488"/>
      <c r="AG52" s="488"/>
      <c r="AH52" s="199"/>
    </row>
    <row r="53" spans="1:34" ht="17.25" customHeight="1" thickBot="1">
      <c r="A53" s="197">
        <f t="shared" si="2"/>
        <v>3</v>
      </c>
      <c r="AH53" s="199"/>
    </row>
    <row r="54" spans="1:34" ht="17.25" customHeight="1" thickTop="1">
      <c r="A54" s="197">
        <f t="shared" si="2"/>
        <v>4</v>
      </c>
      <c r="B54" s="506" t="s">
        <v>396</v>
      </c>
      <c r="C54" s="507"/>
      <c r="D54" s="507"/>
      <c r="E54" s="507"/>
      <c r="F54" s="507"/>
      <c r="G54" s="507"/>
      <c r="H54" s="507"/>
      <c r="I54" s="507"/>
      <c r="J54" s="507"/>
      <c r="K54" s="507"/>
      <c r="L54" s="507"/>
      <c r="M54" s="507"/>
      <c r="N54" s="507"/>
      <c r="O54" s="507"/>
      <c r="P54" s="508"/>
      <c r="S54" s="506" t="s">
        <v>395</v>
      </c>
      <c r="T54" s="507"/>
      <c r="U54" s="507"/>
      <c r="V54" s="507"/>
      <c r="W54" s="507"/>
      <c r="X54" s="507"/>
      <c r="Y54" s="507"/>
      <c r="Z54" s="507"/>
      <c r="AA54" s="507"/>
      <c r="AB54" s="507"/>
      <c r="AC54" s="507"/>
      <c r="AD54" s="507"/>
      <c r="AE54" s="507"/>
      <c r="AF54" s="507"/>
      <c r="AG54" s="508"/>
      <c r="AH54" s="199"/>
    </row>
    <row r="55" spans="1:34" ht="17.25" customHeight="1" thickBot="1">
      <c r="A55" s="197">
        <f t="shared" si="2"/>
        <v>5</v>
      </c>
      <c r="B55" s="509"/>
      <c r="C55" s="510"/>
      <c r="D55" s="510"/>
      <c r="E55" s="510"/>
      <c r="F55" s="510"/>
      <c r="G55" s="510"/>
      <c r="H55" s="510"/>
      <c r="I55" s="510"/>
      <c r="J55" s="510"/>
      <c r="K55" s="510"/>
      <c r="L55" s="510"/>
      <c r="M55" s="510"/>
      <c r="N55" s="510"/>
      <c r="O55" s="510"/>
      <c r="P55" s="511"/>
      <c r="S55" s="509"/>
      <c r="T55" s="510"/>
      <c r="U55" s="510"/>
      <c r="V55" s="510"/>
      <c r="W55" s="510"/>
      <c r="X55" s="510"/>
      <c r="Y55" s="510"/>
      <c r="Z55" s="510"/>
      <c r="AA55" s="510"/>
      <c r="AB55" s="510"/>
      <c r="AC55" s="510"/>
      <c r="AD55" s="510"/>
      <c r="AE55" s="510"/>
      <c r="AF55" s="510"/>
      <c r="AG55" s="511"/>
      <c r="AH55" s="199"/>
    </row>
    <row r="56" spans="1:34" ht="17.25" customHeight="1" thickTop="1">
      <c r="A56" s="197">
        <f t="shared" si="2"/>
        <v>6</v>
      </c>
      <c r="B56" s="205"/>
      <c r="C56" s="205"/>
      <c r="D56" s="205"/>
      <c r="E56" s="205"/>
      <c r="F56" s="205"/>
      <c r="G56" s="205"/>
      <c r="H56" s="205"/>
      <c r="I56" s="205"/>
      <c r="J56" s="205"/>
      <c r="K56" s="205"/>
      <c r="L56" s="205"/>
      <c r="M56" s="205"/>
      <c r="N56" s="205"/>
      <c r="O56" s="205"/>
      <c r="P56" s="205"/>
      <c r="S56" s="205"/>
      <c r="T56" s="205"/>
      <c r="U56" s="205"/>
      <c r="V56" s="205"/>
      <c r="W56" s="205"/>
      <c r="X56" s="205"/>
      <c r="Y56" s="205"/>
      <c r="Z56" s="205"/>
      <c r="AA56" s="205"/>
      <c r="AB56" s="205"/>
      <c r="AC56" s="205"/>
      <c r="AD56" s="205"/>
      <c r="AE56" s="205"/>
      <c r="AF56" s="205"/>
      <c r="AG56" s="205"/>
      <c r="AH56" s="199"/>
    </row>
    <row r="57" spans="1:34" ht="17.25" customHeight="1">
      <c r="A57" s="197">
        <f t="shared" si="2"/>
        <v>7</v>
      </c>
      <c r="B57" s="206" t="s">
        <v>269</v>
      </c>
      <c r="G57" s="200"/>
      <c r="S57" s="206" t="s">
        <v>269</v>
      </c>
      <c r="AH57" s="199"/>
    </row>
    <row r="58" spans="1:34" ht="17.25" customHeight="1">
      <c r="A58" s="197">
        <f t="shared" si="2"/>
        <v>8</v>
      </c>
      <c r="B58" s="516" t="s">
        <v>394</v>
      </c>
      <c r="C58" s="517"/>
      <c r="D58" s="512" t="s">
        <v>270</v>
      </c>
      <c r="E58" s="513"/>
      <c r="F58" s="514"/>
      <c r="G58" s="522" t="s">
        <v>271</v>
      </c>
      <c r="H58" s="523"/>
      <c r="I58" s="523"/>
      <c r="J58" s="523"/>
      <c r="K58" s="523"/>
      <c r="L58" s="523"/>
      <c r="M58" s="523"/>
      <c r="N58" s="523"/>
      <c r="O58" s="523"/>
      <c r="P58" s="524"/>
      <c r="Q58" s="207"/>
      <c r="S58" s="516" t="s">
        <v>394</v>
      </c>
      <c r="T58" s="517"/>
      <c r="U58" s="512" t="s">
        <v>270</v>
      </c>
      <c r="V58" s="513"/>
      <c r="W58" s="513"/>
      <c r="X58" s="522" t="s">
        <v>271</v>
      </c>
      <c r="Y58" s="523"/>
      <c r="Z58" s="523"/>
      <c r="AA58" s="523"/>
      <c r="AB58" s="523"/>
      <c r="AC58" s="523"/>
      <c r="AD58" s="523"/>
      <c r="AE58" s="523"/>
      <c r="AF58" s="523"/>
      <c r="AG58" s="524"/>
      <c r="AH58" s="199"/>
    </row>
    <row r="59" spans="1:34" ht="17.25" customHeight="1">
      <c r="A59" s="197">
        <f t="shared" si="2"/>
        <v>9</v>
      </c>
      <c r="B59" s="518"/>
      <c r="C59" s="519"/>
      <c r="D59" s="515"/>
      <c r="E59" s="513"/>
      <c r="F59" s="514"/>
      <c r="G59" s="525"/>
      <c r="H59" s="526"/>
      <c r="I59" s="526"/>
      <c r="J59" s="526"/>
      <c r="K59" s="526"/>
      <c r="L59" s="526"/>
      <c r="M59" s="526"/>
      <c r="N59" s="526"/>
      <c r="O59" s="526"/>
      <c r="P59" s="527"/>
      <c r="Q59" s="207"/>
      <c r="S59" s="518"/>
      <c r="T59" s="519"/>
      <c r="U59" s="515"/>
      <c r="V59" s="513"/>
      <c r="W59" s="513"/>
      <c r="X59" s="525"/>
      <c r="Y59" s="526"/>
      <c r="Z59" s="526"/>
      <c r="AA59" s="526"/>
      <c r="AB59" s="526"/>
      <c r="AC59" s="526"/>
      <c r="AD59" s="526"/>
      <c r="AE59" s="526"/>
      <c r="AF59" s="526"/>
      <c r="AG59" s="527"/>
      <c r="AH59" s="199"/>
    </row>
    <row r="60" spans="1:34" ht="17.25" customHeight="1">
      <c r="A60" s="197">
        <f t="shared" si="2"/>
        <v>10</v>
      </c>
      <c r="B60" s="520">
        <v>1</v>
      </c>
      <c r="C60" s="521"/>
      <c r="D60" s="497">
        <v>0.4166666666666667</v>
      </c>
      <c r="E60" s="498"/>
      <c r="F60" s="499"/>
      <c r="G60" s="500" t="s">
        <v>272</v>
      </c>
      <c r="H60" s="501"/>
      <c r="I60" s="501"/>
      <c r="J60" s="501"/>
      <c r="K60" s="501"/>
      <c r="L60" s="501"/>
      <c r="M60" s="501"/>
      <c r="N60" s="501"/>
      <c r="O60" s="501"/>
      <c r="P60" s="502"/>
      <c r="Q60" s="208"/>
      <c r="S60" s="520">
        <v>1</v>
      </c>
      <c r="T60" s="521"/>
      <c r="U60" s="497">
        <v>0.3958333333333333</v>
      </c>
      <c r="V60" s="498"/>
      <c r="W60" s="499"/>
      <c r="X60" s="500" t="s">
        <v>300</v>
      </c>
      <c r="Y60" s="501"/>
      <c r="Z60" s="501"/>
      <c r="AA60" s="501"/>
      <c r="AB60" s="501"/>
      <c r="AC60" s="501"/>
      <c r="AD60" s="501"/>
      <c r="AE60" s="501"/>
      <c r="AF60" s="501"/>
      <c r="AG60" s="502"/>
      <c r="AH60" s="199"/>
    </row>
    <row r="61" spans="1:34" ht="17.25" customHeight="1">
      <c r="A61" s="197">
        <f t="shared" si="2"/>
        <v>11</v>
      </c>
      <c r="B61" s="495">
        <v>2</v>
      </c>
      <c r="C61" s="496"/>
      <c r="D61" s="477">
        <v>0.4270833333333333</v>
      </c>
      <c r="E61" s="478"/>
      <c r="F61" s="479"/>
      <c r="G61" s="480" t="s">
        <v>345</v>
      </c>
      <c r="H61" s="481"/>
      <c r="I61" s="481"/>
      <c r="J61" s="481"/>
      <c r="K61" s="481"/>
      <c r="L61" s="481"/>
      <c r="M61" s="481"/>
      <c r="N61" s="481"/>
      <c r="O61" s="481"/>
      <c r="P61" s="482"/>
      <c r="Q61" s="208"/>
      <c r="S61" s="495">
        <v>2</v>
      </c>
      <c r="T61" s="496"/>
      <c r="U61" s="477">
        <v>0.4270833333333333</v>
      </c>
      <c r="V61" s="478"/>
      <c r="W61" s="479"/>
      <c r="X61" s="480" t="s">
        <v>299</v>
      </c>
      <c r="Y61" s="481"/>
      <c r="Z61" s="481"/>
      <c r="AA61" s="481"/>
      <c r="AB61" s="481"/>
      <c r="AC61" s="481"/>
      <c r="AD61" s="481"/>
      <c r="AE61" s="481"/>
      <c r="AF61" s="481"/>
      <c r="AG61" s="482"/>
      <c r="AH61" s="199"/>
    </row>
    <row r="62" spans="1:34" ht="17.25" customHeight="1">
      <c r="A62" s="197">
        <f t="shared" si="2"/>
        <v>12</v>
      </c>
      <c r="B62" s="495">
        <v>3</v>
      </c>
      <c r="C62" s="496"/>
      <c r="D62" s="477">
        <v>0.4375</v>
      </c>
      <c r="E62" s="478"/>
      <c r="F62" s="479"/>
      <c r="G62" s="480" t="s">
        <v>393</v>
      </c>
      <c r="H62" s="481"/>
      <c r="I62" s="481"/>
      <c r="J62" s="481"/>
      <c r="K62" s="481"/>
      <c r="L62" s="481"/>
      <c r="M62" s="481"/>
      <c r="N62" s="481"/>
      <c r="O62" s="481"/>
      <c r="P62" s="482"/>
      <c r="Q62" s="208"/>
      <c r="S62" s="495">
        <v>3</v>
      </c>
      <c r="T62" s="496"/>
      <c r="U62" s="477">
        <v>0.4444444444444444</v>
      </c>
      <c r="V62" s="478"/>
      <c r="W62" s="479"/>
      <c r="X62" s="480" t="s">
        <v>295</v>
      </c>
      <c r="Y62" s="481"/>
      <c r="Z62" s="481"/>
      <c r="AA62" s="481"/>
      <c r="AB62" s="481"/>
      <c r="AC62" s="481"/>
      <c r="AD62" s="481"/>
      <c r="AE62" s="481"/>
      <c r="AF62" s="481"/>
      <c r="AG62" s="482"/>
      <c r="AH62" s="199"/>
    </row>
    <row r="63" spans="1:34" ht="17.25" customHeight="1">
      <c r="A63" s="197">
        <f t="shared" si="2"/>
        <v>13</v>
      </c>
      <c r="B63" s="495">
        <v>4</v>
      </c>
      <c r="C63" s="496"/>
      <c r="D63" s="477">
        <v>0.4513888888888889</v>
      </c>
      <c r="E63" s="478"/>
      <c r="F63" s="479"/>
      <c r="G63" s="480" t="s">
        <v>291</v>
      </c>
      <c r="H63" s="481"/>
      <c r="I63" s="481"/>
      <c r="J63" s="481"/>
      <c r="K63" s="481"/>
      <c r="L63" s="481"/>
      <c r="M63" s="481"/>
      <c r="N63" s="481"/>
      <c r="O63" s="481"/>
      <c r="P63" s="482"/>
      <c r="Q63" s="208"/>
      <c r="S63" s="495">
        <v>4</v>
      </c>
      <c r="T63" s="496"/>
      <c r="U63" s="477">
        <v>0.4618055555555556</v>
      </c>
      <c r="V63" s="478"/>
      <c r="W63" s="479"/>
      <c r="X63" s="480" t="s">
        <v>280</v>
      </c>
      <c r="Y63" s="481"/>
      <c r="Z63" s="481"/>
      <c r="AA63" s="481"/>
      <c r="AB63" s="481"/>
      <c r="AC63" s="481"/>
      <c r="AD63" s="481"/>
      <c r="AE63" s="481"/>
      <c r="AF63" s="481"/>
      <c r="AG63" s="482"/>
      <c r="AH63" s="199"/>
    </row>
    <row r="64" spans="1:34" ht="17.25" customHeight="1">
      <c r="A64" s="197">
        <f t="shared" si="2"/>
        <v>14</v>
      </c>
      <c r="B64" s="495">
        <v>5</v>
      </c>
      <c r="C64" s="496"/>
      <c r="D64" s="477">
        <v>0.46527777777777773</v>
      </c>
      <c r="E64" s="478"/>
      <c r="F64" s="479"/>
      <c r="G64" s="480" t="s">
        <v>392</v>
      </c>
      <c r="H64" s="481"/>
      <c r="I64" s="481"/>
      <c r="J64" s="481"/>
      <c r="K64" s="481"/>
      <c r="L64" s="481"/>
      <c r="M64" s="481"/>
      <c r="N64" s="481"/>
      <c r="O64" s="481"/>
      <c r="P64" s="482"/>
      <c r="Q64" s="208"/>
      <c r="S64" s="495">
        <v>5</v>
      </c>
      <c r="T64" s="496"/>
      <c r="U64" s="477">
        <v>0.47222222222222227</v>
      </c>
      <c r="V64" s="478"/>
      <c r="W64" s="479"/>
      <c r="X64" s="480" t="s">
        <v>281</v>
      </c>
      <c r="Y64" s="481"/>
      <c r="Z64" s="481"/>
      <c r="AA64" s="481"/>
      <c r="AB64" s="481"/>
      <c r="AC64" s="481"/>
      <c r="AD64" s="481"/>
      <c r="AE64" s="481"/>
      <c r="AF64" s="481"/>
      <c r="AG64" s="482"/>
      <c r="AH64" s="199"/>
    </row>
    <row r="65" spans="1:34" ht="17.25" customHeight="1">
      <c r="A65" s="197">
        <f t="shared" si="2"/>
        <v>15</v>
      </c>
      <c r="B65" s="495">
        <v>6</v>
      </c>
      <c r="C65" s="496"/>
      <c r="D65" s="477">
        <v>0.4791666666666667</v>
      </c>
      <c r="E65" s="478"/>
      <c r="F65" s="479"/>
      <c r="G65" s="480" t="s">
        <v>391</v>
      </c>
      <c r="H65" s="481"/>
      <c r="I65" s="481"/>
      <c r="J65" s="481"/>
      <c r="K65" s="481"/>
      <c r="L65" s="481"/>
      <c r="M65" s="481"/>
      <c r="N65" s="481"/>
      <c r="O65" s="481"/>
      <c r="P65" s="482"/>
      <c r="Q65" s="208"/>
      <c r="S65" s="495">
        <v>6</v>
      </c>
      <c r="T65" s="496"/>
      <c r="U65" s="477">
        <v>0.4826388888888889</v>
      </c>
      <c r="V65" s="478"/>
      <c r="W65" s="479"/>
      <c r="X65" s="480" t="s">
        <v>283</v>
      </c>
      <c r="Y65" s="481"/>
      <c r="Z65" s="481"/>
      <c r="AA65" s="481"/>
      <c r="AB65" s="481"/>
      <c r="AC65" s="481"/>
      <c r="AD65" s="481"/>
      <c r="AE65" s="481"/>
      <c r="AF65" s="481"/>
      <c r="AG65" s="482"/>
      <c r="AH65" s="199"/>
    </row>
    <row r="66" spans="1:34" ht="17.25" customHeight="1">
      <c r="A66" s="197">
        <f t="shared" si="2"/>
        <v>16</v>
      </c>
      <c r="B66" s="495">
        <v>7</v>
      </c>
      <c r="C66" s="496"/>
      <c r="D66" s="477">
        <v>0.4895833333333333</v>
      </c>
      <c r="E66" s="478"/>
      <c r="F66" s="479"/>
      <c r="G66" s="480" t="s">
        <v>390</v>
      </c>
      <c r="H66" s="481"/>
      <c r="I66" s="481"/>
      <c r="J66" s="481"/>
      <c r="K66" s="481"/>
      <c r="L66" s="481"/>
      <c r="M66" s="481"/>
      <c r="N66" s="481"/>
      <c r="O66" s="481"/>
      <c r="P66" s="482"/>
      <c r="Q66" s="208"/>
      <c r="S66" s="495">
        <v>7</v>
      </c>
      <c r="T66" s="496"/>
      <c r="U66" s="477">
        <v>0.4930555555555556</v>
      </c>
      <c r="V66" s="478"/>
      <c r="W66" s="479"/>
      <c r="X66" s="480" t="s">
        <v>346</v>
      </c>
      <c r="Y66" s="481"/>
      <c r="Z66" s="481"/>
      <c r="AA66" s="481"/>
      <c r="AB66" s="481"/>
      <c r="AC66" s="481"/>
      <c r="AD66" s="481"/>
      <c r="AE66" s="481"/>
      <c r="AF66" s="481"/>
      <c r="AG66" s="482"/>
      <c r="AH66" s="199"/>
    </row>
    <row r="67" spans="1:34" ht="17.25" customHeight="1">
      <c r="A67" s="197">
        <f t="shared" si="2"/>
        <v>17</v>
      </c>
      <c r="B67" s="495">
        <v>8</v>
      </c>
      <c r="C67" s="496"/>
      <c r="D67" s="477">
        <v>0.5</v>
      </c>
      <c r="E67" s="478"/>
      <c r="F67" s="479"/>
      <c r="G67" s="480" t="s">
        <v>274</v>
      </c>
      <c r="H67" s="481"/>
      <c r="I67" s="481"/>
      <c r="J67" s="481"/>
      <c r="K67" s="481"/>
      <c r="L67" s="481"/>
      <c r="M67" s="481"/>
      <c r="N67" s="481"/>
      <c r="O67" s="481"/>
      <c r="P67" s="482"/>
      <c r="Q67" s="208"/>
      <c r="S67" s="495">
        <v>8</v>
      </c>
      <c r="T67" s="496"/>
      <c r="U67" s="477">
        <v>0.5034722222222222</v>
      </c>
      <c r="V67" s="478"/>
      <c r="W67" s="479"/>
      <c r="X67" s="480" t="s">
        <v>273</v>
      </c>
      <c r="Y67" s="481"/>
      <c r="Z67" s="481"/>
      <c r="AA67" s="481"/>
      <c r="AB67" s="481"/>
      <c r="AC67" s="481"/>
      <c r="AD67" s="481"/>
      <c r="AE67" s="481"/>
      <c r="AF67" s="481"/>
      <c r="AG67" s="482"/>
      <c r="AH67" s="199"/>
    </row>
    <row r="68" spans="1:34" ht="17.25" customHeight="1">
      <c r="A68" s="197">
        <f t="shared" si="2"/>
        <v>18</v>
      </c>
      <c r="B68" s="495">
        <v>9</v>
      </c>
      <c r="C68" s="496"/>
      <c r="D68" s="477">
        <v>0.5104166666666666</v>
      </c>
      <c r="E68" s="478"/>
      <c r="F68" s="479"/>
      <c r="G68" s="480" t="s">
        <v>347</v>
      </c>
      <c r="H68" s="481"/>
      <c r="I68" s="481"/>
      <c r="J68" s="481"/>
      <c r="K68" s="481"/>
      <c r="L68" s="481"/>
      <c r="M68" s="481"/>
      <c r="N68" s="481"/>
      <c r="O68" s="481"/>
      <c r="P68" s="482"/>
      <c r="Q68" s="208"/>
      <c r="S68" s="495">
        <v>9</v>
      </c>
      <c r="T68" s="496"/>
      <c r="U68" s="477">
        <v>0.5243055555555556</v>
      </c>
      <c r="V68" s="478"/>
      <c r="W68" s="479"/>
      <c r="X68" s="480" t="s">
        <v>276</v>
      </c>
      <c r="Y68" s="481"/>
      <c r="Z68" s="481"/>
      <c r="AA68" s="481"/>
      <c r="AB68" s="481"/>
      <c r="AC68" s="481"/>
      <c r="AD68" s="481"/>
      <c r="AE68" s="481"/>
      <c r="AF68" s="481"/>
      <c r="AG68" s="482"/>
      <c r="AH68" s="199"/>
    </row>
    <row r="69" spans="1:34" ht="17.25" customHeight="1">
      <c r="A69" s="197">
        <f t="shared" si="2"/>
        <v>19</v>
      </c>
      <c r="B69" s="495">
        <v>10</v>
      </c>
      <c r="C69" s="496"/>
      <c r="D69" s="477">
        <v>0.5243055555555556</v>
      </c>
      <c r="E69" s="478"/>
      <c r="F69" s="479"/>
      <c r="G69" s="480" t="s">
        <v>277</v>
      </c>
      <c r="H69" s="481"/>
      <c r="I69" s="481"/>
      <c r="J69" s="481"/>
      <c r="K69" s="481"/>
      <c r="L69" s="481"/>
      <c r="M69" s="481"/>
      <c r="N69" s="481"/>
      <c r="O69" s="481"/>
      <c r="P69" s="482"/>
      <c r="Q69" s="208"/>
      <c r="S69" s="495">
        <v>10</v>
      </c>
      <c r="T69" s="496"/>
      <c r="U69" s="477">
        <v>0.5381944444444444</v>
      </c>
      <c r="V69" s="478"/>
      <c r="W69" s="479"/>
      <c r="X69" s="480" t="s">
        <v>278</v>
      </c>
      <c r="Y69" s="481"/>
      <c r="Z69" s="481"/>
      <c r="AA69" s="481"/>
      <c r="AB69" s="481"/>
      <c r="AC69" s="481"/>
      <c r="AD69" s="481"/>
      <c r="AE69" s="481"/>
      <c r="AF69" s="481"/>
      <c r="AG69" s="482"/>
      <c r="AH69" s="199"/>
    </row>
    <row r="70" spans="1:34" ht="17.25" customHeight="1">
      <c r="A70" s="197">
        <f t="shared" si="2"/>
        <v>20</v>
      </c>
      <c r="B70" s="495">
        <v>11</v>
      </c>
      <c r="C70" s="496"/>
      <c r="D70" s="492">
        <v>0.5381944444444444</v>
      </c>
      <c r="E70" s="493"/>
      <c r="F70" s="494"/>
      <c r="G70" s="480" t="s">
        <v>348</v>
      </c>
      <c r="H70" s="481"/>
      <c r="I70" s="481"/>
      <c r="J70" s="481"/>
      <c r="K70" s="481"/>
      <c r="L70" s="481"/>
      <c r="M70" s="481"/>
      <c r="N70" s="481"/>
      <c r="O70" s="481"/>
      <c r="P70" s="482"/>
      <c r="Q70" s="208"/>
      <c r="S70" s="495">
        <v>11</v>
      </c>
      <c r="T70" s="496"/>
      <c r="U70" s="477">
        <v>0.548611111111111</v>
      </c>
      <c r="V70" s="478"/>
      <c r="W70" s="479"/>
      <c r="X70" s="480" t="s">
        <v>349</v>
      </c>
      <c r="Y70" s="481"/>
      <c r="Z70" s="481"/>
      <c r="AA70" s="481"/>
      <c r="AB70" s="481"/>
      <c r="AC70" s="481"/>
      <c r="AD70" s="481"/>
      <c r="AE70" s="481"/>
      <c r="AF70" s="481"/>
      <c r="AG70" s="482"/>
      <c r="AH70" s="199"/>
    </row>
    <row r="71" spans="1:34" ht="17.25" customHeight="1">
      <c r="A71" s="197">
        <f t="shared" si="2"/>
        <v>21</v>
      </c>
      <c r="B71" s="495">
        <v>12</v>
      </c>
      <c r="C71" s="496"/>
      <c r="D71" s="477">
        <v>0.5520833333333334</v>
      </c>
      <c r="E71" s="478"/>
      <c r="F71" s="479"/>
      <c r="G71" s="480" t="s">
        <v>279</v>
      </c>
      <c r="H71" s="481"/>
      <c r="I71" s="481"/>
      <c r="J71" s="481"/>
      <c r="K71" s="481"/>
      <c r="L71" s="481"/>
      <c r="M71" s="481"/>
      <c r="N71" s="481"/>
      <c r="O71" s="481"/>
      <c r="P71" s="482"/>
      <c r="Q71" s="208"/>
      <c r="S71" s="495">
        <v>12</v>
      </c>
      <c r="T71" s="496"/>
      <c r="U71" s="477">
        <v>0.5625</v>
      </c>
      <c r="V71" s="478"/>
      <c r="W71" s="479"/>
      <c r="X71" s="480" t="s">
        <v>350</v>
      </c>
      <c r="Y71" s="481"/>
      <c r="Z71" s="481"/>
      <c r="AA71" s="481"/>
      <c r="AB71" s="481"/>
      <c r="AC71" s="481"/>
      <c r="AD71" s="481"/>
      <c r="AE71" s="481"/>
      <c r="AF71" s="481"/>
      <c r="AG71" s="482"/>
      <c r="AH71" s="199"/>
    </row>
    <row r="72" spans="1:34" ht="17.25" customHeight="1">
      <c r="A72" s="197">
        <f t="shared" si="2"/>
        <v>22</v>
      </c>
      <c r="B72" s="495">
        <v>13</v>
      </c>
      <c r="C72" s="496"/>
      <c r="D72" s="477">
        <v>0.5659722222222222</v>
      </c>
      <c r="E72" s="478"/>
      <c r="F72" s="479"/>
      <c r="G72" s="480" t="s">
        <v>351</v>
      </c>
      <c r="H72" s="481"/>
      <c r="I72" s="481"/>
      <c r="J72" s="481"/>
      <c r="K72" s="481"/>
      <c r="L72" s="481"/>
      <c r="M72" s="481"/>
      <c r="N72" s="481"/>
      <c r="O72" s="481"/>
      <c r="P72" s="482"/>
      <c r="Q72" s="208"/>
      <c r="S72" s="495">
        <v>13</v>
      </c>
      <c r="T72" s="496"/>
      <c r="U72" s="477">
        <v>0.576388888888889</v>
      </c>
      <c r="V72" s="478"/>
      <c r="W72" s="479"/>
      <c r="X72" s="480" t="s">
        <v>285</v>
      </c>
      <c r="Y72" s="481"/>
      <c r="Z72" s="481"/>
      <c r="AA72" s="481"/>
      <c r="AB72" s="481"/>
      <c r="AC72" s="481"/>
      <c r="AD72" s="481"/>
      <c r="AE72" s="481"/>
      <c r="AF72" s="481"/>
      <c r="AG72" s="482"/>
      <c r="AH72" s="199"/>
    </row>
    <row r="73" spans="1:34" ht="17.25" customHeight="1">
      <c r="A73" s="197">
        <f t="shared" si="2"/>
        <v>23</v>
      </c>
      <c r="B73" s="495">
        <v>14</v>
      </c>
      <c r="C73" s="496"/>
      <c r="D73" s="477">
        <v>0.579861111111111</v>
      </c>
      <c r="E73" s="478"/>
      <c r="F73" s="479"/>
      <c r="G73" s="480" t="s">
        <v>275</v>
      </c>
      <c r="H73" s="481"/>
      <c r="I73" s="481"/>
      <c r="J73" s="481"/>
      <c r="K73" s="481"/>
      <c r="L73" s="481"/>
      <c r="M73" s="481"/>
      <c r="N73" s="481"/>
      <c r="O73" s="481"/>
      <c r="P73" s="482"/>
      <c r="Q73" s="208"/>
      <c r="S73" s="495">
        <v>14</v>
      </c>
      <c r="T73" s="496"/>
      <c r="U73" s="477">
        <v>0.5833333333333334</v>
      </c>
      <c r="V73" s="478"/>
      <c r="W73" s="479"/>
      <c r="X73" s="480" t="s">
        <v>373</v>
      </c>
      <c r="Y73" s="481"/>
      <c r="Z73" s="481"/>
      <c r="AA73" s="481"/>
      <c r="AB73" s="481"/>
      <c r="AC73" s="481"/>
      <c r="AD73" s="481"/>
      <c r="AE73" s="481"/>
      <c r="AF73" s="481"/>
      <c r="AG73" s="482"/>
      <c r="AH73" s="199"/>
    </row>
    <row r="74" spans="1:34" ht="17.25" customHeight="1">
      <c r="A74" s="197">
        <f t="shared" si="2"/>
        <v>24</v>
      </c>
      <c r="B74" s="495">
        <v>15</v>
      </c>
      <c r="C74" s="496"/>
      <c r="D74" s="477">
        <v>0.6041666666666666</v>
      </c>
      <c r="E74" s="478"/>
      <c r="F74" s="479"/>
      <c r="G74" s="480" t="s">
        <v>286</v>
      </c>
      <c r="H74" s="481"/>
      <c r="I74" s="481"/>
      <c r="J74" s="481"/>
      <c r="K74" s="481"/>
      <c r="L74" s="481"/>
      <c r="M74" s="481"/>
      <c r="N74" s="481"/>
      <c r="O74" s="481"/>
      <c r="P74" s="482"/>
      <c r="Q74" s="208"/>
      <c r="S74" s="495">
        <v>15</v>
      </c>
      <c r="T74" s="496"/>
      <c r="U74" s="477">
        <v>0.5902777777777778</v>
      </c>
      <c r="V74" s="478"/>
      <c r="W74" s="479"/>
      <c r="X74" s="480" t="s">
        <v>296</v>
      </c>
      <c r="Y74" s="481"/>
      <c r="Z74" s="481"/>
      <c r="AA74" s="481"/>
      <c r="AB74" s="481"/>
      <c r="AC74" s="481"/>
      <c r="AD74" s="481"/>
      <c r="AE74" s="481"/>
      <c r="AF74" s="481"/>
      <c r="AG74" s="482"/>
      <c r="AH74" s="199"/>
    </row>
    <row r="75" spans="1:34" ht="17.25" customHeight="1">
      <c r="A75" s="197">
        <f t="shared" si="2"/>
        <v>25</v>
      </c>
      <c r="B75" s="495">
        <v>16</v>
      </c>
      <c r="C75" s="496"/>
      <c r="D75" s="477">
        <v>0.6180555555555556</v>
      </c>
      <c r="E75" s="478"/>
      <c r="F75" s="479"/>
      <c r="G75" s="480" t="s">
        <v>352</v>
      </c>
      <c r="H75" s="481"/>
      <c r="I75" s="481"/>
      <c r="J75" s="481"/>
      <c r="K75" s="481"/>
      <c r="L75" s="481"/>
      <c r="M75" s="481"/>
      <c r="N75" s="481"/>
      <c r="O75" s="481"/>
      <c r="P75" s="482"/>
      <c r="Q75" s="208"/>
      <c r="S75" s="495">
        <v>16</v>
      </c>
      <c r="T75" s="496"/>
      <c r="U75" s="477">
        <v>0.6041666666666666</v>
      </c>
      <c r="V75" s="478"/>
      <c r="W75" s="479"/>
      <c r="X75" s="480" t="s">
        <v>290</v>
      </c>
      <c r="Y75" s="481"/>
      <c r="Z75" s="481"/>
      <c r="AA75" s="481"/>
      <c r="AB75" s="481"/>
      <c r="AC75" s="481"/>
      <c r="AD75" s="481"/>
      <c r="AE75" s="481"/>
      <c r="AF75" s="481"/>
      <c r="AG75" s="482"/>
      <c r="AH75" s="199"/>
    </row>
    <row r="76" spans="1:34" ht="17.25" customHeight="1">
      <c r="A76" s="197">
        <f t="shared" si="2"/>
        <v>26</v>
      </c>
      <c r="B76" s="495">
        <v>17</v>
      </c>
      <c r="C76" s="496"/>
      <c r="D76" s="477">
        <v>0.625</v>
      </c>
      <c r="E76" s="478"/>
      <c r="F76" s="479"/>
      <c r="G76" s="480" t="s">
        <v>282</v>
      </c>
      <c r="H76" s="481"/>
      <c r="I76" s="481"/>
      <c r="J76" s="481"/>
      <c r="K76" s="481"/>
      <c r="L76" s="481"/>
      <c r="M76" s="481"/>
      <c r="N76" s="481"/>
      <c r="O76" s="481"/>
      <c r="P76" s="482"/>
      <c r="Q76" s="208"/>
      <c r="S76" s="495">
        <v>17</v>
      </c>
      <c r="T76" s="496"/>
      <c r="U76" s="477">
        <v>0.611111111111111</v>
      </c>
      <c r="V76" s="478"/>
      <c r="W76" s="479"/>
      <c r="X76" s="480" t="s">
        <v>293</v>
      </c>
      <c r="Y76" s="481"/>
      <c r="Z76" s="481"/>
      <c r="AA76" s="481"/>
      <c r="AB76" s="481"/>
      <c r="AC76" s="481"/>
      <c r="AD76" s="481"/>
      <c r="AE76" s="481"/>
      <c r="AF76" s="481"/>
      <c r="AG76" s="482"/>
      <c r="AH76" s="199"/>
    </row>
    <row r="77" spans="1:34" ht="17.25" customHeight="1">
      <c r="A77" s="197">
        <f t="shared" si="2"/>
        <v>27</v>
      </c>
      <c r="B77" s="495">
        <v>18</v>
      </c>
      <c r="C77" s="496"/>
      <c r="D77" s="477">
        <v>0.6319444444444444</v>
      </c>
      <c r="E77" s="478"/>
      <c r="F77" s="479"/>
      <c r="G77" s="480" t="s">
        <v>353</v>
      </c>
      <c r="H77" s="481"/>
      <c r="I77" s="481"/>
      <c r="J77" s="481"/>
      <c r="K77" s="481"/>
      <c r="L77" s="481"/>
      <c r="M77" s="481"/>
      <c r="N77" s="481"/>
      <c r="O77" s="481"/>
      <c r="P77" s="482"/>
      <c r="Q77" s="208"/>
      <c r="S77" s="495">
        <v>18</v>
      </c>
      <c r="T77" s="496"/>
      <c r="U77" s="477">
        <v>0.6180555555555556</v>
      </c>
      <c r="V77" s="478"/>
      <c r="W77" s="479"/>
      <c r="X77" s="480" t="s">
        <v>354</v>
      </c>
      <c r="Y77" s="481"/>
      <c r="Z77" s="481"/>
      <c r="AA77" s="481"/>
      <c r="AB77" s="481"/>
      <c r="AC77" s="481"/>
      <c r="AD77" s="481"/>
      <c r="AE77" s="481"/>
      <c r="AF77" s="481"/>
      <c r="AG77" s="482"/>
      <c r="AH77" s="199"/>
    </row>
    <row r="78" spans="1:34" ht="17.25" customHeight="1">
      <c r="A78" s="197">
        <f t="shared" si="2"/>
        <v>28</v>
      </c>
      <c r="B78" s="495">
        <v>19</v>
      </c>
      <c r="C78" s="496"/>
      <c r="D78" s="477">
        <v>0.638888888888889</v>
      </c>
      <c r="E78" s="478"/>
      <c r="F78" s="479"/>
      <c r="G78" s="480" t="s">
        <v>284</v>
      </c>
      <c r="H78" s="481"/>
      <c r="I78" s="481"/>
      <c r="J78" s="481"/>
      <c r="K78" s="481"/>
      <c r="L78" s="481"/>
      <c r="M78" s="481"/>
      <c r="N78" s="481"/>
      <c r="O78" s="481"/>
      <c r="P78" s="482"/>
      <c r="Q78" s="208"/>
      <c r="S78" s="495">
        <v>19</v>
      </c>
      <c r="T78" s="496"/>
      <c r="U78" s="477">
        <v>0.625</v>
      </c>
      <c r="V78" s="478"/>
      <c r="W78" s="479"/>
      <c r="X78" s="480" t="s">
        <v>355</v>
      </c>
      <c r="Y78" s="481"/>
      <c r="Z78" s="481"/>
      <c r="AA78" s="481"/>
      <c r="AB78" s="481"/>
      <c r="AC78" s="481"/>
      <c r="AD78" s="481"/>
      <c r="AE78" s="481"/>
      <c r="AF78" s="481"/>
      <c r="AG78" s="482"/>
      <c r="AH78" s="199"/>
    </row>
    <row r="79" spans="1:34" ht="17.25" customHeight="1">
      <c r="A79" s="197">
        <f t="shared" si="2"/>
        <v>29</v>
      </c>
      <c r="B79" s="495">
        <v>20</v>
      </c>
      <c r="C79" s="496"/>
      <c r="D79" s="477">
        <v>0.6458333333333334</v>
      </c>
      <c r="E79" s="478"/>
      <c r="F79" s="479"/>
      <c r="G79" s="480" t="s">
        <v>356</v>
      </c>
      <c r="H79" s="481"/>
      <c r="I79" s="481"/>
      <c r="J79" s="481"/>
      <c r="K79" s="481"/>
      <c r="L79" s="481"/>
      <c r="M79" s="481"/>
      <c r="N79" s="481"/>
      <c r="O79" s="481"/>
      <c r="P79" s="482"/>
      <c r="Q79" s="208"/>
      <c r="S79" s="495">
        <v>20</v>
      </c>
      <c r="T79" s="496"/>
      <c r="U79" s="477">
        <v>0.638888888888889</v>
      </c>
      <c r="V79" s="478"/>
      <c r="W79" s="479"/>
      <c r="X79" s="480" t="s">
        <v>297</v>
      </c>
      <c r="Y79" s="481"/>
      <c r="Z79" s="481"/>
      <c r="AA79" s="481"/>
      <c r="AB79" s="481"/>
      <c r="AC79" s="481"/>
      <c r="AD79" s="481"/>
      <c r="AE79" s="481"/>
      <c r="AF79" s="481"/>
      <c r="AG79" s="482"/>
      <c r="AH79" s="199"/>
    </row>
    <row r="80" spans="1:34" ht="17.25" customHeight="1">
      <c r="A80" s="197">
        <f t="shared" si="2"/>
        <v>30</v>
      </c>
      <c r="B80" s="520">
        <v>21</v>
      </c>
      <c r="C80" s="521"/>
      <c r="D80" s="477">
        <v>0.6527777777777778</v>
      </c>
      <c r="E80" s="478"/>
      <c r="F80" s="479"/>
      <c r="G80" s="480" t="s">
        <v>288</v>
      </c>
      <c r="H80" s="481"/>
      <c r="I80" s="481"/>
      <c r="J80" s="481"/>
      <c r="K80" s="481"/>
      <c r="L80" s="481"/>
      <c r="M80" s="481"/>
      <c r="N80" s="481"/>
      <c r="O80" s="481"/>
      <c r="P80" s="482"/>
      <c r="R80" s="209"/>
      <c r="S80" s="532">
        <v>21</v>
      </c>
      <c r="T80" s="533"/>
      <c r="U80" s="489">
        <v>0.6458333333333334</v>
      </c>
      <c r="V80" s="490"/>
      <c r="W80" s="491"/>
      <c r="X80" s="503" t="s">
        <v>298</v>
      </c>
      <c r="Y80" s="504"/>
      <c r="Z80" s="504"/>
      <c r="AA80" s="504"/>
      <c r="AB80" s="504"/>
      <c r="AC80" s="504"/>
      <c r="AD80" s="504"/>
      <c r="AE80" s="504"/>
      <c r="AF80" s="504"/>
      <c r="AG80" s="505"/>
      <c r="AH80" s="199"/>
    </row>
    <row r="81" spans="1:34" ht="17.25" customHeight="1">
      <c r="A81" s="197">
        <f t="shared" si="2"/>
        <v>31</v>
      </c>
      <c r="B81" s="495">
        <v>22</v>
      </c>
      <c r="C81" s="496"/>
      <c r="D81" s="477">
        <v>0.6597222222222222</v>
      </c>
      <c r="E81" s="478"/>
      <c r="F81" s="479"/>
      <c r="G81" s="480" t="s">
        <v>389</v>
      </c>
      <c r="H81" s="481"/>
      <c r="I81" s="481"/>
      <c r="J81" s="481"/>
      <c r="K81" s="481"/>
      <c r="L81" s="481"/>
      <c r="M81" s="481"/>
      <c r="N81" s="481"/>
      <c r="O81" s="481"/>
      <c r="P81" s="482"/>
      <c r="R81" s="209"/>
      <c r="S81" s="209"/>
      <c r="T81" s="209"/>
      <c r="U81" s="209"/>
      <c r="V81" s="209"/>
      <c r="W81" s="209"/>
      <c r="X81" s="209"/>
      <c r="Y81" s="209"/>
      <c r="Z81" s="209"/>
      <c r="AA81" s="209"/>
      <c r="AB81" s="209"/>
      <c r="AC81" s="209"/>
      <c r="AD81" s="209"/>
      <c r="AE81" s="209"/>
      <c r="AF81" s="209"/>
      <c r="AG81" s="209"/>
      <c r="AH81" s="199"/>
    </row>
    <row r="82" spans="1:34" ht="17.25" customHeight="1">
      <c r="A82" s="197">
        <f t="shared" si="2"/>
        <v>32</v>
      </c>
      <c r="B82" s="495">
        <v>23</v>
      </c>
      <c r="C82" s="496"/>
      <c r="D82" s="477">
        <v>0.6666666666666666</v>
      </c>
      <c r="E82" s="478"/>
      <c r="F82" s="479"/>
      <c r="G82" s="480" t="s">
        <v>287</v>
      </c>
      <c r="H82" s="481"/>
      <c r="I82" s="481"/>
      <c r="J82" s="481"/>
      <c r="K82" s="481"/>
      <c r="L82" s="481"/>
      <c r="M82" s="481"/>
      <c r="N82" s="481"/>
      <c r="O82" s="481"/>
      <c r="P82" s="482"/>
      <c r="R82" s="209"/>
      <c r="S82" s="303" t="s">
        <v>374</v>
      </c>
      <c r="T82" s="304"/>
      <c r="U82" s="304"/>
      <c r="V82" s="304"/>
      <c r="W82" s="304"/>
      <c r="X82" s="304"/>
      <c r="Y82" s="304"/>
      <c r="Z82" s="304"/>
      <c r="AA82" s="304"/>
      <c r="AB82" s="304"/>
      <c r="AC82" s="304"/>
      <c r="AD82" s="304"/>
      <c r="AE82" s="304"/>
      <c r="AF82" s="304"/>
      <c r="AG82" s="305"/>
      <c r="AH82" s="199"/>
    </row>
    <row r="83" spans="1:34" ht="17.25" customHeight="1">
      <c r="A83" s="197">
        <f t="shared" si="2"/>
        <v>33</v>
      </c>
      <c r="B83" s="495">
        <v>24</v>
      </c>
      <c r="C83" s="496"/>
      <c r="D83" s="477">
        <v>0.6736111111111112</v>
      </c>
      <c r="E83" s="478"/>
      <c r="F83" s="479"/>
      <c r="G83" s="480" t="s">
        <v>289</v>
      </c>
      <c r="H83" s="481"/>
      <c r="I83" s="481"/>
      <c r="J83" s="481"/>
      <c r="K83" s="481"/>
      <c r="L83" s="481"/>
      <c r="M83" s="481"/>
      <c r="N83" s="481"/>
      <c r="O83" s="481"/>
      <c r="P83" s="482"/>
      <c r="R83" s="209"/>
      <c r="S83" s="306" t="s">
        <v>375</v>
      </c>
      <c r="T83" s="307"/>
      <c r="U83" s="307"/>
      <c r="V83" s="307"/>
      <c r="W83" s="307"/>
      <c r="X83" s="307"/>
      <c r="Y83" s="307"/>
      <c r="Z83" s="307"/>
      <c r="AA83" s="307"/>
      <c r="AB83" s="307"/>
      <c r="AC83" s="307"/>
      <c r="AD83" s="307"/>
      <c r="AE83" s="307"/>
      <c r="AF83" s="307"/>
      <c r="AG83" s="308"/>
      <c r="AH83" s="199"/>
    </row>
    <row r="84" spans="1:34" ht="17.25" customHeight="1">
      <c r="A84" s="197">
        <f t="shared" si="2"/>
        <v>34</v>
      </c>
      <c r="B84" s="495">
        <v>25</v>
      </c>
      <c r="C84" s="496"/>
      <c r="D84" s="477">
        <v>0.6805555555555555</v>
      </c>
      <c r="E84" s="478"/>
      <c r="F84" s="479"/>
      <c r="G84" s="480" t="s">
        <v>292</v>
      </c>
      <c r="H84" s="481"/>
      <c r="I84" s="481"/>
      <c r="J84" s="481"/>
      <c r="K84" s="481"/>
      <c r="L84" s="481"/>
      <c r="M84" s="481"/>
      <c r="N84" s="481"/>
      <c r="O84" s="481"/>
      <c r="P84" s="482"/>
      <c r="R84" s="209"/>
      <c r="S84" s="306" t="s">
        <v>376</v>
      </c>
      <c r="T84" s="307"/>
      <c r="U84" s="307"/>
      <c r="V84" s="307"/>
      <c r="W84" s="307"/>
      <c r="X84" s="307"/>
      <c r="Y84" s="307"/>
      <c r="Z84" s="307"/>
      <c r="AA84" s="307"/>
      <c r="AB84" s="307"/>
      <c r="AC84" s="307"/>
      <c r="AD84" s="307"/>
      <c r="AE84" s="307"/>
      <c r="AF84" s="307"/>
      <c r="AG84" s="308"/>
      <c r="AH84" s="199"/>
    </row>
    <row r="85" spans="1:34" ht="17.25" customHeight="1">
      <c r="A85" s="197">
        <f t="shared" si="2"/>
        <v>35</v>
      </c>
      <c r="B85" s="532">
        <v>26</v>
      </c>
      <c r="C85" s="533"/>
      <c r="D85" s="489">
        <v>0.6875</v>
      </c>
      <c r="E85" s="490"/>
      <c r="F85" s="491"/>
      <c r="G85" s="503" t="s">
        <v>294</v>
      </c>
      <c r="H85" s="504"/>
      <c r="I85" s="504"/>
      <c r="J85" s="504"/>
      <c r="K85" s="504"/>
      <c r="L85" s="504"/>
      <c r="M85" s="504"/>
      <c r="N85" s="504"/>
      <c r="O85" s="504"/>
      <c r="P85" s="505"/>
      <c r="R85" s="209"/>
      <c r="S85" s="309" t="s">
        <v>377</v>
      </c>
      <c r="T85" s="310"/>
      <c r="U85" s="310"/>
      <c r="V85" s="310"/>
      <c r="W85" s="310"/>
      <c r="X85" s="310"/>
      <c r="Y85" s="310"/>
      <c r="Z85" s="310"/>
      <c r="AA85" s="310"/>
      <c r="AB85" s="310"/>
      <c r="AC85" s="310"/>
      <c r="AD85" s="310"/>
      <c r="AE85" s="310"/>
      <c r="AF85" s="310"/>
      <c r="AG85" s="311"/>
      <c r="AH85" s="199"/>
    </row>
    <row r="86" spans="1:34" ht="17.25" customHeight="1">
      <c r="A86" s="197">
        <f t="shared" si="2"/>
        <v>36</v>
      </c>
      <c r="R86" s="209"/>
      <c r="S86" s="209"/>
      <c r="T86" s="209"/>
      <c r="U86" s="209"/>
      <c r="V86" s="209"/>
      <c r="W86" s="209"/>
      <c r="X86" s="209"/>
      <c r="Y86" s="209"/>
      <c r="Z86" s="209"/>
      <c r="AA86" s="209"/>
      <c r="AB86" s="209"/>
      <c r="AC86" s="209"/>
      <c r="AD86" s="209"/>
      <c r="AE86" s="209"/>
      <c r="AF86" s="209"/>
      <c r="AG86" s="209"/>
      <c r="AH86" s="199"/>
    </row>
    <row r="87" spans="1:34" ht="17.25" customHeight="1">
      <c r="A87" s="197">
        <f t="shared" si="2"/>
        <v>37</v>
      </c>
      <c r="R87" s="209"/>
      <c r="S87" s="206" t="s">
        <v>301</v>
      </c>
      <c r="AH87" s="199"/>
    </row>
    <row r="88" spans="1:34" ht="17.25" customHeight="1">
      <c r="A88" s="197">
        <f t="shared" si="2"/>
        <v>38</v>
      </c>
      <c r="R88" s="209"/>
      <c r="S88" s="206" t="s">
        <v>302</v>
      </c>
      <c r="T88" s="210"/>
      <c r="U88" s="211"/>
      <c r="V88" s="211"/>
      <c r="W88" s="211"/>
      <c r="X88" s="208"/>
      <c r="Y88" s="208"/>
      <c r="Z88" s="208"/>
      <c r="AA88" s="208"/>
      <c r="AB88" s="208"/>
      <c r="AC88" s="208"/>
      <c r="AD88" s="208"/>
      <c r="AE88" s="212"/>
      <c r="AF88" s="212"/>
      <c r="AG88" s="212"/>
      <c r="AH88" s="199"/>
    </row>
    <row r="89" spans="1:34" ht="17.25" customHeight="1">
      <c r="A89" s="197">
        <f t="shared" si="2"/>
        <v>39</v>
      </c>
      <c r="B89" s="206" t="s">
        <v>301</v>
      </c>
      <c r="G89" s="200"/>
      <c r="S89" s="534">
        <v>1</v>
      </c>
      <c r="T89" s="535"/>
      <c r="U89" s="497">
        <v>0.3958333333333333</v>
      </c>
      <c r="V89" s="498"/>
      <c r="W89" s="499"/>
      <c r="X89" s="500" t="s">
        <v>378</v>
      </c>
      <c r="Y89" s="501"/>
      <c r="Z89" s="501"/>
      <c r="AA89" s="501"/>
      <c r="AB89" s="501"/>
      <c r="AC89" s="501"/>
      <c r="AD89" s="501"/>
      <c r="AE89" s="501"/>
      <c r="AF89" s="501"/>
      <c r="AG89" s="502"/>
      <c r="AH89" s="199"/>
    </row>
    <row r="90" spans="1:34" ht="17.25" customHeight="1">
      <c r="A90" s="197">
        <f t="shared" si="2"/>
        <v>40</v>
      </c>
      <c r="B90" s="206" t="s">
        <v>302</v>
      </c>
      <c r="S90" s="495">
        <v>2</v>
      </c>
      <c r="T90" s="496"/>
      <c r="U90" s="477">
        <v>0.458333333333333</v>
      </c>
      <c r="V90" s="478"/>
      <c r="W90" s="479"/>
      <c r="X90" s="480" t="s">
        <v>379</v>
      </c>
      <c r="Y90" s="481"/>
      <c r="Z90" s="481"/>
      <c r="AA90" s="481"/>
      <c r="AB90" s="481"/>
      <c r="AC90" s="481"/>
      <c r="AD90" s="481"/>
      <c r="AE90" s="481"/>
      <c r="AF90" s="481"/>
      <c r="AG90" s="482"/>
      <c r="AH90" s="199"/>
    </row>
    <row r="91" spans="1:34" ht="17.25" customHeight="1">
      <c r="A91" s="197">
        <f t="shared" si="2"/>
        <v>41</v>
      </c>
      <c r="B91" s="536">
        <v>1</v>
      </c>
      <c r="C91" s="537"/>
      <c r="D91" s="528">
        <v>0.4583333333333333</v>
      </c>
      <c r="E91" s="529"/>
      <c r="F91" s="530"/>
      <c r="G91" s="514" t="s">
        <v>388</v>
      </c>
      <c r="H91" s="531"/>
      <c r="I91" s="531"/>
      <c r="J91" s="531"/>
      <c r="K91" s="531"/>
      <c r="L91" s="531"/>
      <c r="M91" s="531"/>
      <c r="N91" s="531"/>
      <c r="O91" s="531"/>
      <c r="P91" s="515"/>
      <c r="Q91" s="208"/>
      <c r="S91" s="495">
        <v>3</v>
      </c>
      <c r="T91" s="496"/>
      <c r="U91" s="477">
        <v>0.6041666666666666</v>
      </c>
      <c r="V91" s="478"/>
      <c r="W91" s="479"/>
      <c r="X91" s="480" t="s">
        <v>380</v>
      </c>
      <c r="Y91" s="481"/>
      <c r="Z91" s="481"/>
      <c r="AA91" s="481"/>
      <c r="AB91" s="481"/>
      <c r="AC91" s="481"/>
      <c r="AD91" s="481"/>
      <c r="AE91" s="481"/>
      <c r="AF91" s="481"/>
      <c r="AG91" s="482"/>
      <c r="AH91" s="199"/>
    </row>
    <row r="92" spans="1:34" ht="17.25" customHeight="1">
      <c r="A92" s="197">
        <f t="shared" si="2"/>
        <v>42</v>
      </c>
      <c r="S92" s="532">
        <v>4</v>
      </c>
      <c r="T92" s="533"/>
      <c r="U92" s="489">
        <v>0.6041666666666666</v>
      </c>
      <c r="V92" s="490"/>
      <c r="W92" s="491"/>
      <c r="X92" s="503" t="s">
        <v>387</v>
      </c>
      <c r="Y92" s="504"/>
      <c r="Z92" s="504"/>
      <c r="AA92" s="504"/>
      <c r="AB92" s="504"/>
      <c r="AC92" s="504"/>
      <c r="AD92" s="504"/>
      <c r="AE92" s="504"/>
      <c r="AF92" s="504"/>
      <c r="AG92" s="505"/>
      <c r="AH92" s="199"/>
    </row>
    <row r="93" spans="1:34" ht="17.25" customHeight="1">
      <c r="A93" s="197">
        <f t="shared" si="2"/>
        <v>43</v>
      </c>
      <c r="B93" s="206" t="s">
        <v>303</v>
      </c>
      <c r="S93" s="206" t="s">
        <v>303</v>
      </c>
      <c r="AH93" s="199"/>
    </row>
    <row r="94" spans="1:34" ht="17.25" customHeight="1">
      <c r="A94" s="197">
        <f t="shared" si="2"/>
        <v>44</v>
      </c>
      <c r="B94" s="534">
        <v>1</v>
      </c>
      <c r="C94" s="535"/>
      <c r="D94" s="497">
        <v>0.4583333333333333</v>
      </c>
      <c r="E94" s="498"/>
      <c r="F94" s="499"/>
      <c r="G94" s="500" t="s">
        <v>386</v>
      </c>
      <c r="H94" s="501"/>
      <c r="I94" s="501"/>
      <c r="J94" s="501"/>
      <c r="K94" s="501"/>
      <c r="L94" s="501"/>
      <c r="M94" s="501"/>
      <c r="N94" s="501"/>
      <c r="O94" s="501"/>
      <c r="P94" s="502"/>
      <c r="Q94" s="208"/>
      <c r="S94" s="536">
        <v>1</v>
      </c>
      <c r="T94" s="537"/>
      <c r="U94" s="528">
        <v>0.4166666666666667</v>
      </c>
      <c r="V94" s="529"/>
      <c r="W94" s="530"/>
      <c r="X94" s="514" t="s">
        <v>385</v>
      </c>
      <c r="Y94" s="531"/>
      <c r="Z94" s="531"/>
      <c r="AA94" s="531"/>
      <c r="AB94" s="531"/>
      <c r="AC94" s="531"/>
      <c r="AD94" s="531"/>
      <c r="AE94" s="531"/>
      <c r="AF94" s="531"/>
      <c r="AG94" s="515"/>
      <c r="AH94" s="199"/>
    </row>
    <row r="95" spans="1:34" ht="17.25" customHeight="1">
      <c r="A95" s="197">
        <f t="shared" si="2"/>
        <v>45</v>
      </c>
      <c r="B95" s="532">
        <v>2</v>
      </c>
      <c r="C95" s="533"/>
      <c r="D95" s="489">
        <v>0.4583333333333333</v>
      </c>
      <c r="E95" s="490"/>
      <c r="F95" s="491"/>
      <c r="G95" s="503" t="s">
        <v>384</v>
      </c>
      <c r="H95" s="504"/>
      <c r="I95" s="504"/>
      <c r="J95" s="504"/>
      <c r="K95" s="504"/>
      <c r="L95" s="504"/>
      <c r="M95" s="504"/>
      <c r="N95" s="504"/>
      <c r="O95" s="504"/>
      <c r="P95" s="505"/>
      <c r="Q95" s="208"/>
      <c r="AH95" s="199"/>
    </row>
    <row r="96" spans="1:34" ht="17.25" customHeight="1">
      <c r="A96" s="197">
        <f t="shared" si="2"/>
        <v>46</v>
      </c>
      <c r="B96" s="206" t="s">
        <v>304</v>
      </c>
      <c r="S96" s="206" t="s">
        <v>304</v>
      </c>
      <c r="AH96" s="199"/>
    </row>
    <row r="97" spans="1:34" ht="17.25" customHeight="1">
      <c r="A97" s="197">
        <f t="shared" si="2"/>
        <v>47</v>
      </c>
      <c r="B97" s="534">
        <v>1</v>
      </c>
      <c r="C97" s="535"/>
      <c r="D97" s="497">
        <v>0.4583333333333333</v>
      </c>
      <c r="E97" s="498"/>
      <c r="F97" s="499"/>
      <c r="G97" s="500" t="s">
        <v>381</v>
      </c>
      <c r="H97" s="501"/>
      <c r="I97" s="501"/>
      <c r="J97" s="501"/>
      <c r="K97" s="501"/>
      <c r="L97" s="501"/>
      <c r="M97" s="501"/>
      <c r="N97" s="501"/>
      <c r="O97" s="501"/>
      <c r="P97" s="502"/>
      <c r="Q97" s="208"/>
      <c r="S97" s="534">
        <v>1</v>
      </c>
      <c r="T97" s="535"/>
      <c r="U97" s="497">
        <v>0.4166666666666667</v>
      </c>
      <c r="V97" s="498"/>
      <c r="W97" s="499"/>
      <c r="X97" s="500" t="s">
        <v>382</v>
      </c>
      <c r="Y97" s="501"/>
      <c r="Z97" s="501"/>
      <c r="AA97" s="501"/>
      <c r="AB97" s="501"/>
      <c r="AC97" s="501"/>
      <c r="AD97" s="501"/>
      <c r="AE97" s="501"/>
      <c r="AF97" s="501"/>
      <c r="AG97" s="502"/>
      <c r="AH97" s="199"/>
    </row>
    <row r="98" spans="1:34" ht="17.25" customHeight="1">
      <c r="A98" s="197">
        <f t="shared" si="2"/>
        <v>48</v>
      </c>
      <c r="B98" s="532">
        <v>2</v>
      </c>
      <c r="C98" s="533"/>
      <c r="D98" s="489">
        <v>0.5833333333333334</v>
      </c>
      <c r="E98" s="490"/>
      <c r="F98" s="491"/>
      <c r="G98" s="503" t="s">
        <v>357</v>
      </c>
      <c r="H98" s="504"/>
      <c r="I98" s="504"/>
      <c r="J98" s="504"/>
      <c r="K98" s="504"/>
      <c r="L98" s="504"/>
      <c r="M98" s="504"/>
      <c r="N98" s="504"/>
      <c r="O98" s="504"/>
      <c r="P98" s="505"/>
      <c r="S98" s="532">
        <v>2</v>
      </c>
      <c r="T98" s="533"/>
      <c r="U98" s="489">
        <v>0.5833333333333334</v>
      </c>
      <c r="V98" s="490"/>
      <c r="W98" s="491"/>
      <c r="X98" s="503" t="s">
        <v>358</v>
      </c>
      <c r="Y98" s="504"/>
      <c r="Z98" s="504"/>
      <c r="AA98" s="504"/>
      <c r="AB98" s="504"/>
      <c r="AC98" s="504"/>
      <c r="AD98" s="504"/>
      <c r="AE98" s="504"/>
      <c r="AF98" s="504"/>
      <c r="AG98" s="505"/>
      <c r="AH98" s="199"/>
    </row>
    <row r="99" spans="1:34" ht="17.25" customHeight="1">
      <c r="A99" s="197">
        <f t="shared" si="2"/>
        <v>49</v>
      </c>
      <c r="AH99" s="199"/>
    </row>
    <row r="100" spans="1:34" ht="17.25" customHeight="1">
      <c r="A100" s="197"/>
      <c r="B100" s="199"/>
      <c r="C100" s="199"/>
      <c r="D100" s="199"/>
      <c r="E100" s="199"/>
      <c r="F100" s="199"/>
      <c r="G100" s="199"/>
      <c r="H100" s="199"/>
      <c r="I100" s="199"/>
      <c r="J100" s="199"/>
      <c r="K100" s="199"/>
      <c r="L100" s="199"/>
      <c r="M100" s="199"/>
      <c r="N100" s="199"/>
      <c r="O100" s="199"/>
      <c r="P100" s="199"/>
      <c r="Q100" s="199"/>
      <c r="R100" s="199"/>
      <c r="S100" s="199"/>
      <c r="T100" s="199"/>
      <c r="U100" s="199"/>
      <c r="V100" s="199"/>
      <c r="W100" s="199"/>
      <c r="X100" s="199"/>
      <c r="Y100" s="199"/>
      <c r="Z100" s="199"/>
      <c r="AA100" s="199"/>
      <c r="AB100" s="199"/>
      <c r="AC100" s="199"/>
      <c r="AD100" s="199"/>
      <c r="AE100" s="199"/>
      <c r="AF100" s="199"/>
      <c r="AG100" s="199"/>
      <c r="AH100" s="199"/>
    </row>
  </sheetData>
  <sheetProtection/>
  <mergeCells count="232">
    <mergeCell ref="S92:T92"/>
    <mergeCell ref="U92:W92"/>
    <mergeCell ref="X92:AG92"/>
    <mergeCell ref="S90:T90"/>
    <mergeCell ref="L33:P33"/>
    <mergeCell ref="Q33:U33"/>
    <mergeCell ref="V33:Z33"/>
    <mergeCell ref="AA33:AE33"/>
    <mergeCell ref="X67:AG67"/>
    <mergeCell ref="X64:AG64"/>
    <mergeCell ref="I30:K30"/>
    <mergeCell ref="I31:K31"/>
    <mergeCell ref="I32:K32"/>
    <mergeCell ref="I33:K33"/>
    <mergeCell ref="L31:P31"/>
    <mergeCell ref="Q31:U31"/>
    <mergeCell ref="L30:U30"/>
    <mergeCell ref="V31:Z31"/>
    <mergeCell ref="AA31:AE31"/>
    <mergeCell ref="L32:P32"/>
    <mergeCell ref="Q32:U32"/>
    <mergeCell ref="V32:Z32"/>
    <mergeCell ref="AA32:AE32"/>
    <mergeCell ref="V30:AE30"/>
    <mergeCell ref="B98:C98"/>
    <mergeCell ref="D98:F98"/>
    <mergeCell ref="G98:P98"/>
    <mergeCell ref="S98:T98"/>
    <mergeCell ref="U98:W98"/>
    <mergeCell ref="X98:AG98"/>
    <mergeCell ref="U90:W90"/>
    <mergeCell ref="X90:AG90"/>
    <mergeCell ref="B85:C85"/>
    <mergeCell ref="D85:F85"/>
    <mergeCell ref="G85:P85"/>
    <mergeCell ref="G81:P81"/>
    <mergeCell ref="B82:C82"/>
    <mergeCell ref="D82:F82"/>
    <mergeCell ref="G82:P82"/>
    <mergeCell ref="G83:P83"/>
    <mergeCell ref="B84:C84"/>
    <mergeCell ref="D84:F84"/>
    <mergeCell ref="G84:P84"/>
    <mergeCell ref="X65:AG65"/>
    <mergeCell ref="X62:AG62"/>
    <mergeCell ref="W52:Z52"/>
    <mergeCell ref="AA52:AC52"/>
    <mergeCell ref="U63:W63"/>
    <mergeCell ref="U62:W62"/>
    <mergeCell ref="T52:V52"/>
    <mergeCell ref="S65:T65"/>
    <mergeCell ref="S61:T61"/>
    <mergeCell ref="S62:T62"/>
    <mergeCell ref="X61:AG61"/>
    <mergeCell ref="X63:AG63"/>
    <mergeCell ref="G63:P63"/>
    <mergeCell ref="G64:P64"/>
    <mergeCell ref="S63:T63"/>
    <mergeCell ref="S64:T64"/>
    <mergeCell ref="W51:Z51"/>
    <mergeCell ref="AA51:AC51"/>
    <mergeCell ref="AD51:AG51"/>
    <mergeCell ref="B51:G52"/>
    <mergeCell ref="R52:S52"/>
    <mergeCell ref="B36:C36"/>
    <mergeCell ref="B37:C37"/>
    <mergeCell ref="R51:S51"/>
    <mergeCell ref="T51:V51"/>
    <mergeCell ref="AD52:AG52"/>
    <mergeCell ref="S78:T78"/>
    <mergeCell ref="S80:T80"/>
    <mergeCell ref="S73:T73"/>
    <mergeCell ref="S74:T74"/>
    <mergeCell ref="B76:C76"/>
    <mergeCell ref="B77:C77"/>
    <mergeCell ref="S75:T75"/>
    <mergeCell ref="S76:T76"/>
    <mergeCell ref="S79:T79"/>
    <mergeCell ref="D73:F73"/>
    <mergeCell ref="B97:C97"/>
    <mergeCell ref="S89:T89"/>
    <mergeCell ref="S91:T91"/>
    <mergeCell ref="S94:T94"/>
    <mergeCell ref="S97:T97"/>
    <mergeCell ref="G91:P91"/>
    <mergeCell ref="G94:P94"/>
    <mergeCell ref="G95:P95"/>
    <mergeCell ref="B91:C91"/>
    <mergeCell ref="B94:C94"/>
    <mergeCell ref="B95:C95"/>
    <mergeCell ref="D91:F91"/>
    <mergeCell ref="D79:F79"/>
    <mergeCell ref="G79:P79"/>
    <mergeCell ref="B79:C79"/>
    <mergeCell ref="B80:C80"/>
    <mergeCell ref="D80:F80"/>
    <mergeCell ref="G80:P80"/>
    <mergeCell ref="B81:C81"/>
    <mergeCell ref="D81:F81"/>
    <mergeCell ref="B72:C72"/>
    <mergeCell ref="B73:C73"/>
    <mergeCell ref="B74:C74"/>
    <mergeCell ref="B75:C75"/>
    <mergeCell ref="D94:F94"/>
    <mergeCell ref="D77:F77"/>
    <mergeCell ref="B78:C78"/>
    <mergeCell ref="D78:F78"/>
    <mergeCell ref="B83:C83"/>
    <mergeCell ref="D83:F83"/>
    <mergeCell ref="B69:C69"/>
    <mergeCell ref="B70:C70"/>
    <mergeCell ref="B71:C71"/>
    <mergeCell ref="B64:C64"/>
    <mergeCell ref="B65:C65"/>
    <mergeCell ref="B66:C66"/>
    <mergeCell ref="B67:C67"/>
    <mergeCell ref="B61:C61"/>
    <mergeCell ref="B62:C62"/>
    <mergeCell ref="B63:C63"/>
    <mergeCell ref="U97:W97"/>
    <mergeCell ref="X97:AG97"/>
    <mergeCell ref="D97:F97"/>
    <mergeCell ref="U94:W94"/>
    <mergeCell ref="X94:AG94"/>
    <mergeCell ref="D95:F95"/>
    <mergeCell ref="B68:C68"/>
    <mergeCell ref="B54:P55"/>
    <mergeCell ref="S54:AG55"/>
    <mergeCell ref="D58:F59"/>
    <mergeCell ref="U58:W59"/>
    <mergeCell ref="B58:C59"/>
    <mergeCell ref="B60:C60"/>
    <mergeCell ref="G58:P59"/>
    <mergeCell ref="S58:T59"/>
    <mergeCell ref="X58:AG59"/>
    <mergeCell ref="S60:T60"/>
    <mergeCell ref="G97:P97"/>
    <mergeCell ref="U91:W91"/>
    <mergeCell ref="X91:AG91"/>
    <mergeCell ref="U89:W89"/>
    <mergeCell ref="X89:AG89"/>
    <mergeCell ref="X68:AG68"/>
    <mergeCell ref="X76:AG76"/>
    <mergeCell ref="X78:AG78"/>
    <mergeCell ref="X77:AG77"/>
    <mergeCell ref="S77:T77"/>
    <mergeCell ref="X79:AG79"/>
    <mergeCell ref="X71:AG71"/>
    <mergeCell ref="U75:W75"/>
    <mergeCell ref="U79:W79"/>
    <mergeCell ref="X60:AG60"/>
    <mergeCell ref="U60:W60"/>
    <mergeCell ref="U61:W61"/>
    <mergeCell ref="X72:AG72"/>
    <mergeCell ref="X73:AG73"/>
    <mergeCell ref="X69:AG69"/>
    <mergeCell ref="X70:AG70"/>
    <mergeCell ref="X66:AG66"/>
    <mergeCell ref="S68:T68"/>
    <mergeCell ref="G70:P70"/>
    <mergeCell ref="X80:AG80"/>
    <mergeCell ref="X75:AG75"/>
    <mergeCell ref="X74:AG74"/>
    <mergeCell ref="U69:W69"/>
    <mergeCell ref="S69:T69"/>
    <mergeCell ref="S70:T70"/>
    <mergeCell ref="D74:F74"/>
    <mergeCell ref="D75:F75"/>
    <mergeCell ref="D76:F76"/>
    <mergeCell ref="U74:W74"/>
    <mergeCell ref="D64:F64"/>
    <mergeCell ref="D65:F65"/>
    <mergeCell ref="D66:F66"/>
    <mergeCell ref="G65:P65"/>
    <mergeCell ref="U73:W73"/>
    <mergeCell ref="S71:T71"/>
    <mergeCell ref="S72:T72"/>
    <mergeCell ref="D60:F60"/>
    <mergeCell ref="D61:F61"/>
    <mergeCell ref="D62:F62"/>
    <mergeCell ref="D63:F63"/>
    <mergeCell ref="G60:P60"/>
    <mergeCell ref="G62:P62"/>
    <mergeCell ref="G61:P61"/>
    <mergeCell ref="S66:T66"/>
    <mergeCell ref="S67:T67"/>
    <mergeCell ref="U80:W80"/>
    <mergeCell ref="D67:F67"/>
    <mergeCell ref="D68:F68"/>
    <mergeCell ref="D69:F69"/>
    <mergeCell ref="D70:F70"/>
    <mergeCell ref="D71:F71"/>
    <mergeCell ref="D72:F72"/>
    <mergeCell ref="U78:W78"/>
    <mergeCell ref="G71:P71"/>
    <mergeCell ref="G67:P67"/>
    <mergeCell ref="B2:AG3"/>
    <mergeCell ref="T7:V7"/>
    <mergeCell ref="T8:V8"/>
    <mergeCell ref="B7:C7"/>
    <mergeCell ref="B19:C19"/>
    <mergeCell ref="AD7:AG7"/>
    <mergeCell ref="AD8:AG8"/>
    <mergeCell ref="W7:Z7"/>
    <mergeCell ref="W8:Z8"/>
    <mergeCell ref="B21:C21"/>
    <mergeCell ref="AA7:AC7"/>
    <mergeCell ref="AA8:AC8"/>
    <mergeCell ref="B10:C10"/>
    <mergeCell ref="R7:S7"/>
    <mergeCell ref="R8:S8"/>
    <mergeCell ref="B9:C9"/>
    <mergeCell ref="G77:P77"/>
    <mergeCell ref="G69:P69"/>
    <mergeCell ref="G74:P74"/>
    <mergeCell ref="G66:P66"/>
    <mergeCell ref="G68:P68"/>
    <mergeCell ref="G78:P78"/>
    <mergeCell ref="G73:P73"/>
    <mergeCell ref="G72:P72"/>
    <mergeCell ref="G75:P75"/>
    <mergeCell ref="G76:P76"/>
    <mergeCell ref="U77:W77"/>
    <mergeCell ref="U76:W76"/>
    <mergeCell ref="U64:W64"/>
    <mergeCell ref="U68:W68"/>
    <mergeCell ref="U67:W67"/>
    <mergeCell ref="U66:W66"/>
    <mergeCell ref="U65:W65"/>
    <mergeCell ref="U70:W70"/>
    <mergeCell ref="U71:W71"/>
    <mergeCell ref="U72:W72"/>
  </mergeCells>
  <printOptions horizontalCentered="1" verticalCentered="1"/>
  <pageMargins left="0.3937007874015748" right="0.3937007874015748" top="0.3937007874015748" bottom="0.5905511811023623" header="0" footer="0.3937007874015748"/>
  <pageSetup horizontalDpi="600" verticalDpi="600" orientation="portrait" paperSize="9" scale="98" r:id="rId2"/>
  <headerFooter alignWithMargins="0">
    <oddFooter>&amp;C&amp;F&amp;P</oddFooter>
  </headerFooter>
  <rowBreaks count="1" manualBreakCount="1">
    <brk id="50" min="1" max="31" man="1"/>
  </rowBreaks>
  <drawing r:id="rId1"/>
</worksheet>
</file>

<file path=xl/worksheets/sheet8.xml><?xml version="1.0" encoding="utf-8"?>
<worksheet xmlns="http://schemas.openxmlformats.org/spreadsheetml/2006/main" xmlns:r="http://schemas.openxmlformats.org/officeDocument/2006/relationships">
  <sheetPr>
    <tabColor indexed="14"/>
  </sheetPr>
  <dimension ref="A1:BG92"/>
  <sheetViews>
    <sheetView zoomScalePageLayoutView="0" workbookViewId="0" topLeftCell="A1">
      <selection activeCell="A1" sqref="A1"/>
    </sheetView>
  </sheetViews>
  <sheetFormatPr defaultColWidth="0" defaultRowHeight="18.75" customHeight="1"/>
  <cols>
    <col min="1" max="34" width="2.875" style="312" customWidth="1"/>
    <col min="35" max="16384" width="2.875" style="312" hidden="1" customWidth="1"/>
  </cols>
  <sheetData>
    <row r="1" spans="1:34" ht="18.75" customHeight="1">
      <c r="A1" s="313"/>
      <c r="B1" s="313">
        <v>1</v>
      </c>
      <c r="C1" s="313">
        <f aca="true" t="shared" si="0" ref="C1:AG1">B1+1</f>
        <v>2</v>
      </c>
      <c r="D1" s="313">
        <f t="shared" si="0"/>
        <v>3</v>
      </c>
      <c r="E1" s="313">
        <f t="shared" si="0"/>
        <v>4</v>
      </c>
      <c r="F1" s="313">
        <f t="shared" si="0"/>
        <v>5</v>
      </c>
      <c r="G1" s="313">
        <f t="shared" si="0"/>
        <v>6</v>
      </c>
      <c r="H1" s="313">
        <f t="shared" si="0"/>
        <v>7</v>
      </c>
      <c r="I1" s="313">
        <f t="shared" si="0"/>
        <v>8</v>
      </c>
      <c r="J1" s="313">
        <f t="shared" si="0"/>
        <v>9</v>
      </c>
      <c r="K1" s="313">
        <f t="shared" si="0"/>
        <v>10</v>
      </c>
      <c r="L1" s="313">
        <f t="shared" si="0"/>
        <v>11</v>
      </c>
      <c r="M1" s="313">
        <f t="shared" si="0"/>
        <v>12</v>
      </c>
      <c r="N1" s="313">
        <f t="shared" si="0"/>
        <v>13</v>
      </c>
      <c r="O1" s="313">
        <f t="shared" si="0"/>
        <v>14</v>
      </c>
      <c r="P1" s="313">
        <f t="shared" si="0"/>
        <v>15</v>
      </c>
      <c r="Q1" s="313">
        <f t="shared" si="0"/>
        <v>16</v>
      </c>
      <c r="R1" s="313">
        <f t="shared" si="0"/>
        <v>17</v>
      </c>
      <c r="S1" s="313">
        <f t="shared" si="0"/>
        <v>18</v>
      </c>
      <c r="T1" s="313">
        <f t="shared" si="0"/>
        <v>19</v>
      </c>
      <c r="U1" s="313">
        <f t="shared" si="0"/>
        <v>20</v>
      </c>
      <c r="V1" s="313">
        <f t="shared" si="0"/>
        <v>21</v>
      </c>
      <c r="W1" s="313">
        <f t="shared" si="0"/>
        <v>22</v>
      </c>
      <c r="X1" s="313">
        <f t="shared" si="0"/>
        <v>23</v>
      </c>
      <c r="Y1" s="313">
        <f t="shared" si="0"/>
        <v>24</v>
      </c>
      <c r="Z1" s="313">
        <f t="shared" si="0"/>
        <v>25</v>
      </c>
      <c r="AA1" s="313">
        <f t="shared" si="0"/>
        <v>26</v>
      </c>
      <c r="AB1" s="313">
        <f t="shared" si="0"/>
        <v>27</v>
      </c>
      <c r="AC1" s="313">
        <f t="shared" si="0"/>
        <v>28</v>
      </c>
      <c r="AD1" s="313">
        <f t="shared" si="0"/>
        <v>29</v>
      </c>
      <c r="AE1" s="313">
        <f t="shared" si="0"/>
        <v>30</v>
      </c>
      <c r="AF1" s="313">
        <f t="shared" si="0"/>
        <v>31</v>
      </c>
      <c r="AG1" s="313">
        <f t="shared" si="0"/>
        <v>32</v>
      </c>
      <c r="AH1" s="313"/>
    </row>
    <row r="2" spans="1:34" ht="18.75" customHeight="1">
      <c r="A2" s="313">
        <v>1</v>
      </c>
      <c r="E2" s="314"/>
      <c r="F2" s="314"/>
      <c r="G2" s="314"/>
      <c r="H2" s="314"/>
      <c r="I2" s="314"/>
      <c r="J2" s="314"/>
      <c r="K2" s="314"/>
      <c r="L2" s="314"/>
      <c r="M2" s="314"/>
      <c r="N2" s="314"/>
      <c r="O2" s="314"/>
      <c r="P2" s="314"/>
      <c r="Q2" s="314"/>
      <c r="R2" s="314"/>
      <c r="S2" s="314"/>
      <c r="T2" s="314"/>
      <c r="U2" s="314"/>
      <c r="V2" s="314"/>
      <c r="W2" s="314"/>
      <c r="X2" s="314"/>
      <c r="Y2" s="314"/>
      <c r="Z2" s="314"/>
      <c r="AA2" s="314"/>
      <c r="AB2" s="314"/>
      <c r="AC2" s="314"/>
      <c r="AD2" s="314"/>
      <c r="AH2" s="313"/>
    </row>
    <row r="3" spans="1:34" ht="18.75" customHeight="1">
      <c r="A3" s="313">
        <f aca="true" t="shared" si="1" ref="A3:A46">A2+1</f>
        <v>2</v>
      </c>
      <c r="E3" s="314"/>
      <c r="F3" s="314"/>
      <c r="G3" s="314"/>
      <c r="H3" s="314"/>
      <c r="I3" s="314"/>
      <c r="J3" s="314"/>
      <c r="K3" s="314"/>
      <c r="L3" s="314"/>
      <c r="M3" s="314"/>
      <c r="N3" s="314"/>
      <c r="O3" s="314"/>
      <c r="P3" s="314"/>
      <c r="Q3" s="314"/>
      <c r="R3" s="314"/>
      <c r="S3" s="314"/>
      <c r="T3" s="314"/>
      <c r="U3" s="314"/>
      <c r="V3" s="314"/>
      <c r="W3" s="314"/>
      <c r="X3" s="314"/>
      <c r="Y3" s="314"/>
      <c r="Z3" s="314"/>
      <c r="AA3" s="314"/>
      <c r="AB3" s="314"/>
      <c r="AC3" s="314"/>
      <c r="AD3" s="314"/>
      <c r="AH3" s="313"/>
    </row>
    <row r="4" spans="1:59" ht="18.75" customHeight="1">
      <c r="A4" s="313">
        <f t="shared" si="1"/>
        <v>3</v>
      </c>
      <c r="C4" s="312" t="s">
        <v>439</v>
      </c>
      <c r="E4" s="314"/>
      <c r="F4" s="314"/>
      <c r="G4" s="314"/>
      <c r="H4" s="314"/>
      <c r="I4" s="314"/>
      <c r="J4" s="314"/>
      <c r="K4" s="314"/>
      <c r="L4" s="314"/>
      <c r="M4" s="314"/>
      <c r="N4" s="314"/>
      <c r="O4" s="314"/>
      <c r="P4" s="314"/>
      <c r="Q4" s="314"/>
      <c r="R4" s="314"/>
      <c r="S4" s="314"/>
      <c r="T4" s="314"/>
      <c r="U4" s="314"/>
      <c r="V4" s="314"/>
      <c r="W4" s="314"/>
      <c r="X4" s="314"/>
      <c r="Y4" s="314"/>
      <c r="Z4" s="314"/>
      <c r="AA4" s="314"/>
      <c r="AB4" s="314"/>
      <c r="AC4" s="314"/>
      <c r="AD4" s="314"/>
      <c r="AH4" s="313"/>
      <c r="AI4" s="314"/>
      <c r="AJ4" s="314"/>
      <c r="AK4" s="314"/>
      <c r="AL4" s="314"/>
      <c r="AM4" s="314"/>
      <c r="AN4" s="314"/>
      <c r="AO4" s="314"/>
      <c r="AP4" s="314"/>
      <c r="AQ4" s="314"/>
      <c r="AR4" s="314"/>
      <c r="AS4" s="314"/>
      <c r="AT4" s="314"/>
      <c r="AU4" s="314"/>
      <c r="AV4" s="314"/>
      <c r="AW4" s="314"/>
      <c r="AX4" s="314"/>
      <c r="AY4" s="314"/>
      <c r="AZ4" s="314"/>
      <c r="BA4" s="314"/>
      <c r="BB4" s="314"/>
      <c r="BC4" s="314"/>
      <c r="BD4" s="314"/>
      <c r="BE4" s="314"/>
      <c r="BF4" s="314"/>
      <c r="BG4" s="314"/>
    </row>
    <row r="5" spans="1:59" ht="18.75" customHeight="1">
      <c r="A5" s="313">
        <f t="shared" si="1"/>
        <v>4</v>
      </c>
      <c r="C5" s="312" t="s">
        <v>305</v>
      </c>
      <c r="E5" s="314"/>
      <c r="F5" s="314"/>
      <c r="G5" s="314"/>
      <c r="H5" s="314"/>
      <c r="I5" s="314"/>
      <c r="J5" s="314"/>
      <c r="K5" s="314"/>
      <c r="L5" s="314"/>
      <c r="M5" s="314"/>
      <c r="N5" s="314"/>
      <c r="O5" s="314"/>
      <c r="P5" s="314"/>
      <c r="Q5" s="314"/>
      <c r="R5" s="314"/>
      <c r="S5" s="314"/>
      <c r="T5" s="314"/>
      <c r="U5" s="314"/>
      <c r="V5" s="314"/>
      <c r="W5" s="314"/>
      <c r="X5" s="314"/>
      <c r="Y5" s="314"/>
      <c r="Z5" s="314"/>
      <c r="AA5" s="314"/>
      <c r="AB5" s="314"/>
      <c r="AC5" s="314"/>
      <c r="AD5" s="314"/>
      <c r="AH5" s="313"/>
      <c r="AI5" s="314"/>
      <c r="AJ5" s="314"/>
      <c r="AK5" s="314"/>
      <c r="AL5" s="314"/>
      <c r="AM5" s="314"/>
      <c r="AN5" s="314"/>
      <c r="AO5" s="314"/>
      <c r="AP5" s="314"/>
      <c r="AQ5" s="314"/>
      <c r="AR5" s="314"/>
      <c r="AS5" s="314"/>
      <c r="AT5" s="314"/>
      <c r="AU5" s="314"/>
      <c r="AV5" s="314"/>
      <c r="AW5" s="314"/>
      <c r="AX5" s="314"/>
      <c r="AY5" s="314"/>
      <c r="AZ5" s="314"/>
      <c r="BA5" s="314"/>
      <c r="BB5" s="314"/>
      <c r="BC5" s="314"/>
      <c r="BD5" s="314"/>
      <c r="BE5" s="314"/>
      <c r="BF5" s="314"/>
      <c r="BG5" s="314"/>
    </row>
    <row r="6" spans="1:59" ht="18.75" customHeight="1">
      <c r="A6" s="313">
        <f t="shared" si="1"/>
        <v>5</v>
      </c>
      <c r="E6" s="314"/>
      <c r="F6" s="314"/>
      <c r="G6" s="314"/>
      <c r="H6" s="314"/>
      <c r="I6" s="314"/>
      <c r="J6" s="314"/>
      <c r="K6" s="314"/>
      <c r="L6" s="314"/>
      <c r="M6" s="314"/>
      <c r="N6" s="314"/>
      <c r="O6" s="314"/>
      <c r="P6" s="314"/>
      <c r="Q6" s="314"/>
      <c r="R6" s="314"/>
      <c r="S6" s="314"/>
      <c r="T6" s="314"/>
      <c r="U6" s="314"/>
      <c r="V6" s="314"/>
      <c r="W6" s="314"/>
      <c r="X6" s="314"/>
      <c r="Y6" s="314"/>
      <c r="Z6" s="314"/>
      <c r="AA6" s="314"/>
      <c r="AB6" s="314"/>
      <c r="AC6" s="314"/>
      <c r="AD6" s="314"/>
      <c r="AF6" s="329" t="s">
        <v>438</v>
      </c>
      <c r="AH6" s="313"/>
      <c r="AI6" s="314"/>
      <c r="AX6" s="314"/>
      <c r="AY6" s="314"/>
      <c r="AZ6" s="314"/>
      <c r="BA6" s="314"/>
      <c r="BB6" s="314"/>
      <c r="BC6" s="314"/>
      <c r="BD6" s="314"/>
      <c r="BE6" s="314"/>
      <c r="BF6" s="314"/>
      <c r="BG6" s="314"/>
    </row>
    <row r="7" spans="1:59" ht="18.75" customHeight="1">
      <c r="A7" s="313">
        <f t="shared" si="1"/>
        <v>6</v>
      </c>
      <c r="E7" s="314"/>
      <c r="F7" s="314"/>
      <c r="G7" s="314"/>
      <c r="H7" s="314"/>
      <c r="I7" s="314"/>
      <c r="J7" s="314"/>
      <c r="K7" s="314"/>
      <c r="L7" s="314"/>
      <c r="M7" s="314"/>
      <c r="N7" s="314"/>
      <c r="O7" s="314"/>
      <c r="P7" s="314"/>
      <c r="Q7" s="314"/>
      <c r="R7" s="314"/>
      <c r="S7" s="314"/>
      <c r="T7" s="314"/>
      <c r="U7" s="314"/>
      <c r="V7" s="314"/>
      <c r="W7" s="314"/>
      <c r="X7" s="314"/>
      <c r="Y7" s="314"/>
      <c r="Z7" s="314"/>
      <c r="AA7" s="314"/>
      <c r="AB7" s="314"/>
      <c r="AC7" s="314"/>
      <c r="AD7" s="314"/>
      <c r="AF7" s="329" t="s">
        <v>383</v>
      </c>
      <c r="AH7" s="313"/>
      <c r="AI7" s="314"/>
      <c r="AX7" s="314"/>
      <c r="AY7" s="314"/>
      <c r="AZ7" s="314"/>
      <c r="BA7" s="314"/>
      <c r="BB7" s="314"/>
      <c r="BC7" s="314"/>
      <c r="BD7" s="314"/>
      <c r="BE7" s="314"/>
      <c r="BF7" s="314"/>
      <c r="BG7" s="314"/>
    </row>
    <row r="8" spans="1:59" ht="18.75" customHeight="1">
      <c r="A8" s="313">
        <f t="shared" si="1"/>
        <v>7</v>
      </c>
      <c r="E8" s="314"/>
      <c r="F8" s="314"/>
      <c r="G8" s="314"/>
      <c r="H8" s="314"/>
      <c r="I8" s="314"/>
      <c r="J8" s="314"/>
      <c r="K8" s="314"/>
      <c r="L8" s="314"/>
      <c r="M8" s="314"/>
      <c r="N8" s="314"/>
      <c r="O8" s="314"/>
      <c r="P8" s="314"/>
      <c r="Q8" s="314"/>
      <c r="R8" s="314"/>
      <c r="S8" s="314"/>
      <c r="T8" s="314"/>
      <c r="U8" s="314"/>
      <c r="V8" s="314"/>
      <c r="W8" s="314"/>
      <c r="X8" s="314"/>
      <c r="Y8" s="314"/>
      <c r="Z8" s="314"/>
      <c r="AA8" s="314"/>
      <c r="AB8" s="314"/>
      <c r="AC8" s="314"/>
      <c r="AD8" s="314"/>
      <c r="AF8" s="329" t="s">
        <v>359</v>
      </c>
      <c r="AH8" s="313"/>
      <c r="AI8" s="314"/>
      <c r="AX8" s="314"/>
      <c r="AY8" s="314"/>
      <c r="AZ8" s="314"/>
      <c r="BA8" s="314"/>
      <c r="BB8" s="314"/>
      <c r="BC8" s="314"/>
      <c r="BD8" s="314"/>
      <c r="BE8" s="314"/>
      <c r="BF8" s="314"/>
      <c r="BG8" s="314"/>
    </row>
    <row r="9" spans="1:59" ht="18.75" customHeight="1">
      <c r="A9" s="313">
        <f t="shared" si="1"/>
        <v>8</v>
      </c>
      <c r="E9" s="314"/>
      <c r="F9" s="314"/>
      <c r="G9" s="314"/>
      <c r="H9" s="314"/>
      <c r="I9" s="314"/>
      <c r="J9" s="314"/>
      <c r="K9" s="314"/>
      <c r="L9" s="314"/>
      <c r="M9" s="314"/>
      <c r="N9" s="314"/>
      <c r="O9" s="314"/>
      <c r="P9" s="314"/>
      <c r="Q9" s="314"/>
      <c r="R9" s="314"/>
      <c r="S9" s="314"/>
      <c r="T9" s="314"/>
      <c r="U9" s="314"/>
      <c r="V9" s="314"/>
      <c r="W9" s="314"/>
      <c r="X9" s="314"/>
      <c r="Y9" s="314"/>
      <c r="Z9" s="314"/>
      <c r="AA9" s="314"/>
      <c r="AB9" s="314"/>
      <c r="AC9" s="314"/>
      <c r="AD9" s="314"/>
      <c r="AH9" s="313"/>
      <c r="AI9" s="314"/>
      <c r="AX9" s="314"/>
      <c r="AY9" s="314"/>
      <c r="AZ9" s="314"/>
      <c r="BA9" s="314"/>
      <c r="BB9" s="314"/>
      <c r="BC9" s="314"/>
      <c r="BD9" s="314"/>
      <c r="BE9" s="314"/>
      <c r="BF9" s="314"/>
      <c r="BG9" s="314"/>
    </row>
    <row r="10" spans="1:59" ht="18.75" customHeight="1">
      <c r="A10" s="313">
        <f t="shared" si="1"/>
        <v>9</v>
      </c>
      <c r="C10" s="312" t="s">
        <v>437</v>
      </c>
      <c r="E10" s="314"/>
      <c r="F10" s="314"/>
      <c r="G10" s="314"/>
      <c r="H10" s="314"/>
      <c r="I10" s="314"/>
      <c r="J10" s="314"/>
      <c r="K10" s="314"/>
      <c r="L10" s="314"/>
      <c r="M10" s="314"/>
      <c r="N10" s="314"/>
      <c r="O10" s="314"/>
      <c r="P10" s="314"/>
      <c r="Q10" s="314"/>
      <c r="R10" s="314"/>
      <c r="S10" s="314"/>
      <c r="T10" s="314"/>
      <c r="U10" s="314"/>
      <c r="V10" s="314"/>
      <c r="W10" s="314"/>
      <c r="X10" s="314"/>
      <c r="Y10" s="314"/>
      <c r="Z10" s="314"/>
      <c r="AA10" s="314"/>
      <c r="AB10" s="314"/>
      <c r="AC10" s="314"/>
      <c r="AD10" s="314"/>
      <c r="AH10" s="313"/>
      <c r="AI10" s="314"/>
      <c r="AX10" s="314"/>
      <c r="AY10" s="314"/>
      <c r="AZ10" s="314"/>
      <c r="BA10" s="314"/>
      <c r="BB10" s="314"/>
      <c r="BC10" s="314"/>
      <c r="BD10" s="314"/>
      <c r="BE10" s="314"/>
      <c r="BF10" s="314"/>
      <c r="BG10" s="314"/>
    </row>
    <row r="11" spans="1:59" ht="18.75" customHeight="1">
      <c r="A11" s="313">
        <f t="shared" si="1"/>
        <v>10</v>
      </c>
      <c r="E11" s="314"/>
      <c r="F11" s="314"/>
      <c r="G11" s="314"/>
      <c r="H11" s="314"/>
      <c r="I11" s="314"/>
      <c r="J11" s="314"/>
      <c r="K11" s="314"/>
      <c r="L11" s="314"/>
      <c r="M11" s="314"/>
      <c r="N11" s="314"/>
      <c r="O11" s="314"/>
      <c r="P11" s="314"/>
      <c r="Q11" s="314"/>
      <c r="R11" s="314"/>
      <c r="S11" s="314"/>
      <c r="T11" s="314"/>
      <c r="U11" s="314"/>
      <c r="V11" s="314"/>
      <c r="W11" s="314"/>
      <c r="X11" s="314"/>
      <c r="Y11" s="314"/>
      <c r="Z11" s="314"/>
      <c r="AA11" s="314"/>
      <c r="AB11" s="314"/>
      <c r="AC11" s="314"/>
      <c r="AD11" s="314"/>
      <c r="AH11" s="313"/>
      <c r="AI11" s="314"/>
      <c r="AX11" s="314"/>
      <c r="AY11" s="314"/>
      <c r="AZ11" s="314"/>
      <c r="BA11" s="314"/>
      <c r="BB11" s="314"/>
      <c r="BC11" s="314"/>
      <c r="BD11" s="314"/>
      <c r="BE11" s="314"/>
      <c r="BF11" s="314"/>
      <c r="BG11" s="314"/>
    </row>
    <row r="12" spans="1:59" ht="18.75" customHeight="1">
      <c r="A12" s="313">
        <f t="shared" si="1"/>
        <v>11</v>
      </c>
      <c r="C12" s="312" t="s">
        <v>436</v>
      </c>
      <c r="E12" s="314"/>
      <c r="F12" s="314"/>
      <c r="G12" s="314"/>
      <c r="H12" s="314"/>
      <c r="I12" s="314"/>
      <c r="J12" s="314"/>
      <c r="K12" s="314"/>
      <c r="L12" s="314"/>
      <c r="M12" s="314"/>
      <c r="N12" s="314"/>
      <c r="O12" s="314"/>
      <c r="P12" s="314"/>
      <c r="Q12" s="314"/>
      <c r="R12" s="314"/>
      <c r="S12" s="314"/>
      <c r="T12" s="314"/>
      <c r="U12" s="314"/>
      <c r="V12" s="314"/>
      <c r="W12" s="314"/>
      <c r="X12" s="314"/>
      <c r="Y12" s="314"/>
      <c r="Z12" s="314"/>
      <c r="AA12" s="314"/>
      <c r="AB12" s="314"/>
      <c r="AC12" s="314"/>
      <c r="AD12" s="314"/>
      <c r="AH12" s="313"/>
      <c r="AI12" s="314"/>
      <c r="AX12" s="314"/>
      <c r="AY12" s="314"/>
      <c r="AZ12" s="314"/>
      <c r="BA12" s="314"/>
      <c r="BB12" s="314"/>
      <c r="BC12" s="314"/>
      <c r="BD12" s="314"/>
      <c r="BE12" s="314"/>
      <c r="BF12" s="314"/>
      <c r="BG12" s="314"/>
    </row>
    <row r="13" spans="1:59" ht="18.75" customHeight="1">
      <c r="A13" s="313">
        <f t="shared" si="1"/>
        <v>12</v>
      </c>
      <c r="D13" s="312" t="s">
        <v>435</v>
      </c>
      <c r="E13" s="314"/>
      <c r="F13" s="314"/>
      <c r="G13" s="314"/>
      <c r="H13" s="314"/>
      <c r="I13" s="314"/>
      <c r="J13" s="314"/>
      <c r="K13" s="314"/>
      <c r="L13" s="314"/>
      <c r="M13" s="314"/>
      <c r="N13" s="314"/>
      <c r="O13" s="314"/>
      <c r="P13" s="314"/>
      <c r="Q13" s="314"/>
      <c r="R13" s="314"/>
      <c r="S13" s="314"/>
      <c r="T13" s="314"/>
      <c r="U13" s="314"/>
      <c r="V13" s="314"/>
      <c r="W13" s="314"/>
      <c r="X13" s="314"/>
      <c r="Y13" s="314"/>
      <c r="Z13" s="314"/>
      <c r="AA13" s="314"/>
      <c r="AB13" s="314"/>
      <c r="AC13" s="314"/>
      <c r="AD13" s="314"/>
      <c r="AH13" s="313"/>
      <c r="AI13" s="314"/>
      <c r="AX13" s="314"/>
      <c r="AY13" s="314"/>
      <c r="AZ13" s="314"/>
      <c r="BA13" s="314"/>
      <c r="BB13" s="314"/>
      <c r="BC13" s="314"/>
      <c r="BD13" s="314"/>
      <c r="BE13" s="314"/>
      <c r="BF13" s="314"/>
      <c r="BG13" s="314"/>
    </row>
    <row r="14" spans="1:59" ht="18.75" customHeight="1">
      <c r="A14" s="313">
        <f t="shared" si="1"/>
        <v>13</v>
      </c>
      <c r="D14" s="312" t="s">
        <v>306</v>
      </c>
      <c r="E14" s="314"/>
      <c r="F14" s="314"/>
      <c r="G14" s="314"/>
      <c r="H14" s="314"/>
      <c r="I14" s="314"/>
      <c r="J14" s="314"/>
      <c r="K14" s="314"/>
      <c r="L14" s="314"/>
      <c r="M14" s="314"/>
      <c r="N14" s="314"/>
      <c r="O14" s="314"/>
      <c r="P14" s="314"/>
      <c r="Q14" s="314"/>
      <c r="R14" s="314"/>
      <c r="S14" s="314"/>
      <c r="T14" s="314"/>
      <c r="U14" s="314"/>
      <c r="V14" s="314"/>
      <c r="W14" s="314"/>
      <c r="X14" s="314"/>
      <c r="Y14" s="314"/>
      <c r="Z14" s="314"/>
      <c r="AA14" s="314"/>
      <c r="AB14" s="314"/>
      <c r="AC14" s="314"/>
      <c r="AD14" s="314"/>
      <c r="AH14" s="313"/>
      <c r="AI14" s="314"/>
      <c r="AX14" s="314"/>
      <c r="AY14" s="314"/>
      <c r="AZ14" s="314"/>
      <c r="BA14" s="314"/>
      <c r="BB14" s="314"/>
      <c r="BC14" s="314"/>
      <c r="BD14" s="314"/>
      <c r="BE14" s="314"/>
      <c r="BF14" s="314"/>
      <c r="BG14" s="314"/>
    </row>
    <row r="15" spans="1:59" ht="18.75" customHeight="1">
      <c r="A15" s="313">
        <f t="shared" si="1"/>
        <v>14</v>
      </c>
      <c r="D15" s="312" t="s">
        <v>307</v>
      </c>
      <c r="E15" s="314"/>
      <c r="F15" s="314"/>
      <c r="G15" s="314"/>
      <c r="H15" s="314"/>
      <c r="I15" s="314"/>
      <c r="J15" s="314"/>
      <c r="K15" s="314"/>
      <c r="L15" s="314"/>
      <c r="M15" s="314"/>
      <c r="N15" s="314"/>
      <c r="O15" s="314"/>
      <c r="P15" s="314"/>
      <c r="Q15" s="314"/>
      <c r="R15" s="314"/>
      <c r="S15" s="314"/>
      <c r="T15" s="314"/>
      <c r="U15" s="314"/>
      <c r="V15" s="314"/>
      <c r="W15" s="314"/>
      <c r="X15" s="314"/>
      <c r="Y15" s="314"/>
      <c r="Z15" s="314"/>
      <c r="AA15" s="314"/>
      <c r="AB15" s="314"/>
      <c r="AC15" s="314"/>
      <c r="AD15" s="314"/>
      <c r="AH15" s="313"/>
      <c r="AI15" s="314"/>
      <c r="AX15" s="314"/>
      <c r="AY15" s="314"/>
      <c r="AZ15" s="314"/>
      <c r="BA15" s="314"/>
      <c r="BB15" s="314"/>
      <c r="BC15" s="314"/>
      <c r="BD15" s="314"/>
      <c r="BE15" s="314"/>
      <c r="BF15" s="314"/>
      <c r="BG15" s="314"/>
    </row>
    <row r="16" spans="1:59" ht="18.75" customHeight="1">
      <c r="A16" s="313">
        <f t="shared" si="1"/>
        <v>15</v>
      </c>
      <c r="D16" s="312" t="s">
        <v>434</v>
      </c>
      <c r="E16" s="314"/>
      <c r="F16" s="314"/>
      <c r="G16" s="314"/>
      <c r="H16" s="314"/>
      <c r="I16" s="314"/>
      <c r="J16" s="314"/>
      <c r="K16" s="314"/>
      <c r="L16" s="314"/>
      <c r="M16" s="314"/>
      <c r="N16" s="314"/>
      <c r="O16" s="314"/>
      <c r="P16" s="314"/>
      <c r="Q16" s="314"/>
      <c r="R16" s="314"/>
      <c r="S16" s="314"/>
      <c r="T16" s="314"/>
      <c r="U16" s="314"/>
      <c r="V16" s="314"/>
      <c r="W16" s="314"/>
      <c r="X16" s="314"/>
      <c r="Y16" s="314"/>
      <c r="Z16" s="314"/>
      <c r="AA16" s="314"/>
      <c r="AB16" s="314"/>
      <c r="AC16" s="314"/>
      <c r="AD16" s="314"/>
      <c r="AH16" s="313"/>
      <c r="AI16" s="314"/>
      <c r="AX16" s="314"/>
      <c r="AY16" s="314"/>
      <c r="AZ16" s="314"/>
      <c r="BA16" s="314"/>
      <c r="BB16" s="314"/>
      <c r="BC16" s="314"/>
      <c r="BD16" s="314"/>
      <c r="BE16" s="314"/>
      <c r="BF16" s="314"/>
      <c r="BG16" s="314"/>
    </row>
    <row r="17" spans="1:59" ht="18.75" customHeight="1">
      <c r="A17" s="313">
        <f t="shared" si="1"/>
        <v>16</v>
      </c>
      <c r="D17" s="548" t="s">
        <v>433</v>
      </c>
      <c r="E17" s="549"/>
      <c r="F17" s="549"/>
      <c r="G17" s="549"/>
      <c r="H17" s="549"/>
      <c r="I17" s="549"/>
      <c r="J17" s="549"/>
      <c r="K17" s="549"/>
      <c r="L17" s="549"/>
      <c r="M17" s="549"/>
      <c r="N17" s="549"/>
      <c r="O17" s="549"/>
      <c r="P17" s="549"/>
      <c r="Q17" s="549"/>
      <c r="R17" s="549"/>
      <c r="S17" s="549"/>
      <c r="T17" s="549"/>
      <c r="U17" s="549"/>
      <c r="V17" s="549"/>
      <c r="W17" s="549"/>
      <c r="X17" s="549"/>
      <c r="Y17" s="549"/>
      <c r="Z17" s="549"/>
      <c r="AA17" s="549"/>
      <c r="AB17" s="549"/>
      <c r="AC17" s="549"/>
      <c r="AD17" s="549"/>
      <c r="AE17" s="549"/>
      <c r="AF17" s="550"/>
      <c r="AH17" s="313"/>
      <c r="AI17" s="314"/>
      <c r="AX17" s="314"/>
      <c r="AY17" s="314"/>
      <c r="AZ17" s="314"/>
      <c r="BA17" s="314"/>
      <c r="BB17" s="314"/>
      <c r="BC17" s="314"/>
      <c r="BD17" s="314"/>
      <c r="BE17" s="314"/>
      <c r="BF17" s="314"/>
      <c r="BG17" s="314"/>
    </row>
    <row r="18" spans="1:59" ht="18.75" customHeight="1">
      <c r="A18" s="313">
        <f t="shared" si="1"/>
        <v>17</v>
      </c>
      <c r="D18" s="551"/>
      <c r="E18" s="552"/>
      <c r="F18" s="552"/>
      <c r="G18" s="552"/>
      <c r="H18" s="552"/>
      <c r="I18" s="552"/>
      <c r="J18" s="552"/>
      <c r="K18" s="552"/>
      <c r="L18" s="552"/>
      <c r="M18" s="552"/>
      <c r="N18" s="552"/>
      <c r="O18" s="552"/>
      <c r="P18" s="552"/>
      <c r="Q18" s="552"/>
      <c r="R18" s="552"/>
      <c r="S18" s="552"/>
      <c r="T18" s="552"/>
      <c r="U18" s="552"/>
      <c r="V18" s="552"/>
      <c r="W18" s="552"/>
      <c r="X18" s="552"/>
      <c r="Y18" s="552"/>
      <c r="Z18" s="552"/>
      <c r="AA18" s="552"/>
      <c r="AB18" s="552"/>
      <c r="AC18" s="552"/>
      <c r="AD18" s="552"/>
      <c r="AE18" s="552"/>
      <c r="AF18" s="553"/>
      <c r="AH18" s="313"/>
      <c r="AI18" s="314"/>
      <c r="AX18" s="314"/>
      <c r="AY18" s="314"/>
      <c r="AZ18" s="314"/>
      <c r="BA18" s="314"/>
      <c r="BB18" s="314"/>
      <c r="BC18" s="314"/>
      <c r="BD18" s="314"/>
      <c r="BE18" s="314"/>
      <c r="BF18" s="314"/>
      <c r="BG18" s="314"/>
    </row>
    <row r="19" spans="1:59" ht="18.75" customHeight="1">
      <c r="A19" s="313">
        <f t="shared" si="1"/>
        <v>18</v>
      </c>
      <c r="D19" s="551"/>
      <c r="E19" s="552"/>
      <c r="F19" s="552"/>
      <c r="G19" s="552"/>
      <c r="H19" s="552"/>
      <c r="I19" s="552"/>
      <c r="J19" s="552"/>
      <c r="K19" s="552"/>
      <c r="L19" s="552"/>
      <c r="M19" s="552"/>
      <c r="N19" s="552"/>
      <c r="O19" s="552"/>
      <c r="P19" s="552"/>
      <c r="Q19" s="552"/>
      <c r="R19" s="552"/>
      <c r="S19" s="552"/>
      <c r="T19" s="552"/>
      <c r="U19" s="552"/>
      <c r="V19" s="552"/>
      <c r="W19" s="552"/>
      <c r="X19" s="552"/>
      <c r="Y19" s="552"/>
      <c r="Z19" s="552"/>
      <c r="AA19" s="552"/>
      <c r="AB19" s="552"/>
      <c r="AC19" s="552"/>
      <c r="AD19" s="552"/>
      <c r="AE19" s="552"/>
      <c r="AF19" s="553"/>
      <c r="AH19" s="313"/>
      <c r="AI19" s="314"/>
      <c r="AX19" s="314"/>
      <c r="AY19" s="314"/>
      <c r="AZ19" s="314"/>
      <c r="BA19" s="314"/>
      <c r="BB19" s="314"/>
      <c r="BC19" s="314"/>
      <c r="BD19" s="314"/>
      <c r="BE19" s="314"/>
      <c r="BF19" s="314"/>
      <c r="BG19" s="314"/>
    </row>
    <row r="20" spans="1:59" ht="18.75" customHeight="1">
      <c r="A20" s="313">
        <f t="shared" si="1"/>
        <v>19</v>
      </c>
      <c r="D20" s="554"/>
      <c r="E20" s="555"/>
      <c r="F20" s="555"/>
      <c r="G20" s="555"/>
      <c r="H20" s="555"/>
      <c r="I20" s="555"/>
      <c r="J20" s="555"/>
      <c r="K20" s="555"/>
      <c r="L20" s="555"/>
      <c r="M20" s="555"/>
      <c r="N20" s="555"/>
      <c r="O20" s="555"/>
      <c r="P20" s="555"/>
      <c r="Q20" s="555"/>
      <c r="R20" s="555"/>
      <c r="S20" s="555"/>
      <c r="T20" s="555"/>
      <c r="U20" s="555"/>
      <c r="V20" s="555"/>
      <c r="W20" s="555"/>
      <c r="X20" s="555"/>
      <c r="Y20" s="555"/>
      <c r="Z20" s="555"/>
      <c r="AA20" s="555"/>
      <c r="AB20" s="555"/>
      <c r="AC20" s="555"/>
      <c r="AD20" s="555"/>
      <c r="AE20" s="555"/>
      <c r="AF20" s="556"/>
      <c r="AH20" s="313"/>
      <c r="AI20" s="314"/>
      <c r="AX20" s="314"/>
      <c r="AY20" s="314"/>
      <c r="AZ20" s="314"/>
      <c r="BA20" s="314"/>
      <c r="BB20" s="314"/>
      <c r="BC20" s="314"/>
      <c r="BD20" s="314"/>
      <c r="BE20" s="314"/>
      <c r="BF20" s="314"/>
      <c r="BG20" s="314"/>
    </row>
    <row r="21" spans="1:59" ht="18.75" customHeight="1">
      <c r="A21" s="313">
        <f t="shared" si="1"/>
        <v>20</v>
      </c>
      <c r="D21" s="557" t="s">
        <v>432</v>
      </c>
      <c r="E21" s="557"/>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H21" s="313"/>
      <c r="AI21" s="314"/>
      <c r="AX21" s="314"/>
      <c r="AY21" s="314"/>
      <c r="AZ21" s="314"/>
      <c r="BA21" s="314"/>
      <c r="BB21" s="314"/>
      <c r="BC21" s="314"/>
      <c r="BD21" s="314"/>
      <c r="BE21" s="314"/>
      <c r="BF21" s="314"/>
      <c r="BG21" s="314"/>
    </row>
    <row r="22" spans="1:59" ht="18.75" customHeight="1" thickBot="1">
      <c r="A22" s="313">
        <f t="shared" si="1"/>
        <v>21</v>
      </c>
      <c r="H22" s="314"/>
      <c r="I22" s="324"/>
      <c r="J22" s="563" t="s">
        <v>308</v>
      </c>
      <c r="K22" s="563"/>
      <c r="L22" s="563"/>
      <c r="M22" s="563"/>
      <c r="N22" s="563"/>
      <c r="O22" s="563"/>
      <c r="P22" s="321"/>
      <c r="Y22" s="328"/>
      <c r="AH22" s="313"/>
      <c r="AI22" s="314"/>
      <c r="AX22" s="314"/>
      <c r="AY22" s="314"/>
      <c r="AZ22" s="314"/>
      <c r="BA22" s="314"/>
      <c r="BB22" s="314"/>
      <c r="BC22" s="314"/>
      <c r="BD22" s="314"/>
      <c r="BE22" s="314"/>
      <c r="BF22" s="314"/>
      <c r="BG22" s="314"/>
    </row>
    <row r="23" spans="1:59" ht="18.75" customHeight="1">
      <c r="A23" s="313">
        <f t="shared" si="1"/>
        <v>22</v>
      </c>
      <c r="H23" s="314"/>
      <c r="I23" s="327" t="s">
        <v>431</v>
      </c>
      <c r="J23" s="564">
        <v>123</v>
      </c>
      <c r="K23" s="565"/>
      <c r="L23" s="565"/>
      <c r="M23" s="565"/>
      <c r="N23" s="565"/>
      <c r="O23" s="566"/>
      <c r="P23" s="321"/>
      <c r="Q23" s="326" t="s">
        <v>430</v>
      </c>
      <c r="R23" s="312" t="s">
        <v>309</v>
      </c>
      <c r="Y23" s="314"/>
      <c r="AH23" s="313"/>
      <c r="AI23" s="314"/>
      <c r="AX23" s="314"/>
      <c r="AY23" s="314"/>
      <c r="AZ23" s="314"/>
      <c r="BA23" s="314"/>
      <c r="BB23" s="314"/>
      <c r="BC23" s="314"/>
      <c r="BD23" s="314"/>
      <c r="BE23" s="314"/>
      <c r="BF23" s="314"/>
      <c r="BG23" s="314"/>
    </row>
    <row r="24" spans="1:59" ht="18.75" customHeight="1">
      <c r="A24" s="313">
        <f t="shared" si="1"/>
        <v>23</v>
      </c>
      <c r="H24" s="314"/>
      <c r="I24" s="558" t="s">
        <v>429</v>
      </c>
      <c r="J24" s="567"/>
      <c r="K24" s="568"/>
      <c r="L24" s="568"/>
      <c r="M24" s="568"/>
      <c r="N24" s="568"/>
      <c r="O24" s="569"/>
      <c r="P24" s="321"/>
      <c r="R24" s="312" t="s">
        <v>310</v>
      </c>
      <c r="AH24" s="313"/>
      <c r="AI24" s="314"/>
      <c r="AX24" s="314"/>
      <c r="AY24" s="314"/>
      <c r="AZ24" s="314"/>
      <c r="BA24" s="314"/>
      <c r="BB24" s="314"/>
      <c r="BC24" s="314"/>
      <c r="BD24" s="314"/>
      <c r="BE24" s="314"/>
      <c r="BF24" s="314"/>
      <c r="BG24" s="314"/>
    </row>
    <row r="25" spans="1:59" ht="18.75" customHeight="1">
      <c r="A25" s="313">
        <f t="shared" si="1"/>
        <v>24</v>
      </c>
      <c r="H25" s="314"/>
      <c r="I25" s="559"/>
      <c r="J25" s="567"/>
      <c r="K25" s="568"/>
      <c r="L25" s="568"/>
      <c r="M25" s="568"/>
      <c r="N25" s="568"/>
      <c r="O25" s="569"/>
      <c r="P25" s="321"/>
      <c r="R25" s="312" t="s">
        <v>428</v>
      </c>
      <c r="AH25" s="313"/>
      <c r="AI25" s="314"/>
      <c r="AJ25" s="314"/>
      <c r="AK25" s="314"/>
      <c r="AL25" s="314"/>
      <c r="AM25" s="314"/>
      <c r="AN25" s="314"/>
      <c r="AO25" s="314"/>
      <c r="AP25" s="314"/>
      <c r="AQ25" s="314"/>
      <c r="AR25" s="314"/>
      <c r="AS25" s="314"/>
      <c r="AT25" s="314"/>
      <c r="AU25" s="314"/>
      <c r="AV25" s="314"/>
      <c r="AW25" s="314"/>
      <c r="AX25" s="314"/>
      <c r="AY25" s="314"/>
      <c r="AZ25" s="314"/>
      <c r="BA25" s="314"/>
      <c r="BB25" s="314"/>
      <c r="BC25" s="314"/>
      <c r="BD25" s="314"/>
      <c r="BE25" s="314"/>
      <c r="BF25" s="314"/>
      <c r="BG25" s="314"/>
    </row>
    <row r="26" spans="1:59" ht="18.75" customHeight="1" thickBot="1">
      <c r="A26" s="313">
        <f t="shared" si="1"/>
        <v>25</v>
      </c>
      <c r="H26" s="314"/>
      <c r="I26" s="325" t="s">
        <v>427</v>
      </c>
      <c r="J26" s="570"/>
      <c r="K26" s="571"/>
      <c r="L26" s="571"/>
      <c r="M26" s="571"/>
      <c r="N26" s="571"/>
      <c r="O26" s="572"/>
      <c r="P26" s="321"/>
      <c r="AG26" s="314"/>
      <c r="AH26" s="313"/>
      <c r="AI26" s="314"/>
      <c r="AJ26" s="314"/>
      <c r="AK26" s="314"/>
      <c r="AL26" s="314"/>
      <c r="AM26" s="314"/>
      <c r="AN26" s="314"/>
      <c r="AO26" s="314"/>
      <c r="AP26" s="314"/>
      <c r="AQ26" s="314"/>
      <c r="AR26" s="314"/>
      <c r="AS26" s="314"/>
      <c r="AT26" s="314"/>
      <c r="AU26" s="314"/>
      <c r="AV26" s="314"/>
      <c r="AW26" s="314"/>
      <c r="AX26" s="314"/>
      <c r="AY26" s="314"/>
      <c r="AZ26" s="314"/>
      <c r="BA26" s="314"/>
      <c r="BB26" s="314"/>
      <c r="BC26" s="314"/>
      <c r="BD26" s="314"/>
      <c r="BE26" s="314"/>
      <c r="BF26" s="314"/>
      <c r="BG26" s="314"/>
    </row>
    <row r="27" spans="1:59" ht="18.75" customHeight="1">
      <c r="A27" s="313">
        <f t="shared" si="1"/>
        <v>26</v>
      </c>
      <c r="H27" s="314"/>
      <c r="I27" s="324"/>
      <c r="J27" s="323" t="s">
        <v>426</v>
      </c>
      <c r="K27" s="560" t="s">
        <v>425</v>
      </c>
      <c r="L27" s="561"/>
      <c r="M27" s="561"/>
      <c r="N27" s="562"/>
      <c r="O27" s="322" t="s">
        <v>424</v>
      </c>
      <c r="P27" s="321"/>
      <c r="AG27" s="314"/>
      <c r="AH27" s="313"/>
      <c r="AI27" s="314"/>
      <c r="AJ27" s="314"/>
      <c r="AK27" s="314"/>
      <c r="AL27" s="314"/>
      <c r="AM27" s="314"/>
      <c r="AN27" s="314"/>
      <c r="AO27" s="314"/>
      <c r="AP27" s="314"/>
      <c r="AQ27" s="314"/>
      <c r="AR27" s="314"/>
      <c r="AS27" s="314"/>
      <c r="AT27" s="314"/>
      <c r="AU27" s="314"/>
      <c r="AV27" s="314"/>
      <c r="AW27" s="314"/>
      <c r="AX27" s="314"/>
      <c r="AY27" s="314"/>
      <c r="AZ27" s="314"/>
      <c r="BA27" s="314"/>
      <c r="BB27" s="314"/>
      <c r="BC27" s="314"/>
      <c r="BD27" s="314"/>
      <c r="BE27" s="314"/>
      <c r="BF27" s="314"/>
      <c r="BG27" s="314"/>
    </row>
    <row r="28" spans="1:59" ht="18.75" customHeight="1">
      <c r="A28" s="313">
        <f t="shared" si="1"/>
        <v>27</v>
      </c>
      <c r="E28" s="314"/>
      <c r="F28" s="314"/>
      <c r="G28" s="314"/>
      <c r="H28" s="314"/>
      <c r="I28" s="314"/>
      <c r="J28" s="314"/>
      <c r="K28" s="314"/>
      <c r="L28" s="314"/>
      <c r="M28" s="314"/>
      <c r="N28" s="314"/>
      <c r="O28" s="314"/>
      <c r="P28" s="314"/>
      <c r="Q28" s="314"/>
      <c r="R28" s="314"/>
      <c r="S28" s="314"/>
      <c r="T28" s="314"/>
      <c r="U28" s="314"/>
      <c r="V28" s="314"/>
      <c r="W28" s="314"/>
      <c r="X28" s="314"/>
      <c r="Y28" s="314"/>
      <c r="Z28" s="314"/>
      <c r="AA28" s="314"/>
      <c r="AB28" s="314"/>
      <c r="AC28" s="314"/>
      <c r="AD28" s="314"/>
      <c r="AH28" s="313"/>
      <c r="AI28" s="314"/>
      <c r="AS28" s="314"/>
      <c r="AT28" s="314"/>
      <c r="AU28" s="314"/>
      <c r="AV28" s="314"/>
      <c r="AW28" s="314"/>
      <c r="AX28" s="314"/>
      <c r="AY28" s="314"/>
      <c r="AZ28" s="314"/>
      <c r="BA28" s="314"/>
      <c r="BB28" s="314"/>
      <c r="BC28" s="314"/>
      <c r="BD28" s="314"/>
      <c r="BE28" s="314"/>
      <c r="BF28" s="314"/>
      <c r="BG28" s="314"/>
    </row>
    <row r="29" spans="1:59" ht="18.75" customHeight="1">
      <c r="A29" s="313">
        <f t="shared" si="1"/>
        <v>28</v>
      </c>
      <c r="C29" s="312" t="s">
        <v>360</v>
      </c>
      <c r="E29" s="314"/>
      <c r="F29" s="314"/>
      <c r="G29" s="314"/>
      <c r="H29" s="314"/>
      <c r="I29" s="314"/>
      <c r="J29" s="314"/>
      <c r="K29" s="314"/>
      <c r="L29" s="314"/>
      <c r="M29" s="314"/>
      <c r="N29" s="314"/>
      <c r="O29" s="314"/>
      <c r="P29" s="314"/>
      <c r="Q29" s="314"/>
      <c r="R29" s="314"/>
      <c r="S29" s="314"/>
      <c r="T29" s="314"/>
      <c r="U29" s="314"/>
      <c r="V29" s="314"/>
      <c r="W29" s="314"/>
      <c r="X29" s="314"/>
      <c r="Y29" s="314"/>
      <c r="Z29" s="314"/>
      <c r="AA29" s="314"/>
      <c r="AB29" s="314"/>
      <c r="AC29" s="314"/>
      <c r="AD29" s="314"/>
      <c r="AH29" s="313"/>
      <c r="AI29" s="314"/>
      <c r="AS29" s="314"/>
      <c r="AT29" s="314"/>
      <c r="AU29" s="314"/>
      <c r="AV29" s="314"/>
      <c r="AW29" s="314"/>
      <c r="AX29" s="314"/>
      <c r="AY29" s="314"/>
      <c r="AZ29" s="314"/>
      <c r="BA29" s="314"/>
      <c r="BB29" s="314"/>
      <c r="BC29" s="314"/>
      <c r="BD29" s="314"/>
      <c r="BE29" s="314"/>
      <c r="BF29" s="314"/>
      <c r="BG29" s="314"/>
    </row>
    <row r="30" spans="1:59" ht="18.75" customHeight="1">
      <c r="A30" s="313">
        <f t="shared" si="1"/>
        <v>29</v>
      </c>
      <c r="D30" s="312" t="s">
        <v>361</v>
      </c>
      <c r="E30" s="314"/>
      <c r="F30" s="314"/>
      <c r="G30" s="314"/>
      <c r="H30" s="314"/>
      <c r="I30" s="314"/>
      <c r="J30" s="314"/>
      <c r="K30" s="314"/>
      <c r="L30" s="314"/>
      <c r="M30" s="314"/>
      <c r="N30" s="314"/>
      <c r="O30" s="314"/>
      <c r="P30" s="314"/>
      <c r="Q30" s="314"/>
      <c r="R30" s="314"/>
      <c r="S30" s="314"/>
      <c r="T30" s="314"/>
      <c r="U30" s="314"/>
      <c r="V30" s="314"/>
      <c r="W30" s="314"/>
      <c r="X30" s="314"/>
      <c r="Y30" s="314"/>
      <c r="Z30" s="314"/>
      <c r="AA30" s="314"/>
      <c r="AB30" s="314"/>
      <c r="AC30" s="314"/>
      <c r="AD30" s="314"/>
      <c r="AH30" s="313"/>
      <c r="AI30" s="314"/>
      <c r="AS30" s="314"/>
      <c r="AT30" s="314"/>
      <c r="AU30" s="314"/>
      <c r="AV30" s="314"/>
      <c r="AW30" s="314"/>
      <c r="AX30" s="314"/>
      <c r="AY30" s="314"/>
      <c r="AZ30" s="314"/>
      <c r="BA30" s="314"/>
      <c r="BB30" s="314"/>
      <c r="BC30" s="314"/>
      <c r="BD30" s="314"/>
      <c r="BE30" s="314"/>
      <c r="BF30" s="314"/>
      <c r="BG30" s="314"/>
    </row>
    <row r="31" spans="1:59" ht="18.75" customHeight="1">
      <c r="A31" s="313">
        <f t="shared" si="1"/>
        <v>30</v>
      </c>
      <c r="C31" s="314"/>
      <c r="D31" s="314" t="s">
        <v>362</v>
      </c>
      <c r="E31" s="314"/>
      <c r="F31" s="314"/>
      <c r="G31" s="314"/>
      <c r="H31" s="314"/>
      <c r="I31" s="314"/>
      <c r="J31" s="314"/>
      <c r="K31" s="314"/>
      <c r="L31" s="314"/>
      <c r="M31" s="314"/>
      <c r="N31" s="314"/>
      <c r="O31" s="314"/>
      <c r="P31" s="314"/>
      <c r="Q31" s="314"/>
      <c r="R31" s="314"/>
      <c r="S31" s="314"/>
      <c r="T31" s="314"/>
      <c r="U31" s="314"/>
      <c r="V31" s="314"/>
      <c r="W31" s="314"/>
      <c r="X31" s="314"/>
      <c r="Y31" s="314"/>
      <c r="Z31" s="314"/>
      <c r="AA31" s="314"/>
      <c r="AB31" s="314"/>
      <c r="AC31" s="314"/>
      <c r="AD31" s="314"/>
      <c r="AE31" s="314"/>
      <c r="AF31" s="314"/>
      <c r="AH31" s="313"/>
      <c r="AI31" s="314"/>
      <c r="AS31" s="314"/>
      <c r="AT31" s="314"/>
      <c r="AU31" s="314"/>
      <c r="AV31" s="314"/>
      <c r="AW31" s="314"/>
      <c r="AX31" s="314"/>
      <c r="AY31" s="314"/>
      <c r="AZ31" s="314"/>
      <c r="BA31" s="314"/>
      <c r="BB31" s="314"/>
      <c r="BC31" s="314"/>
      <c r="BD31" s="314"/>
      <c r="BE31" s="314"/>
      <c r="BF31" s="314"/>
      <c r="BG31" s="314"/>
    </row>
    <row r="32" spans="1:59" ht="18.75" customHeight="1">
      <c r="A32" s="313">
        <f t="shared" si="1"/>
        <v>31</v>
      </c>
      <c r="AH32" s="313"/>
      <c r="AI32" s="314"/>
      <c r="AS32" s="314"/>
      <c r="AT32" s="314"/>
      <c r="AU32" s="314"/>
      <c r="AV32" s="314"/>
      <c r="AW32" s="314"/>
      <c r="AX32" s="314"/>
      <c r="AY32" s="314"/>
      <c r="AZ32" s="314"/>
      <c r="BA32" s="314"/>
      <c r="BB32" s="314"/>
      <c r="BC32" s="314"/>
      <c r="BD32" s="314"/>
      <c r="BE32" s="314"/>
      <c r="BF32" s="314"/>
      <c r="BG32" s="314"/>
    </row>
    <row r="33" spans="1:34" ht="18.75" customHeight="1">
      <c r="A33" s="313">
        <f t="shared" si="1"/>
        <v>32</v>
      </c>
      <c r="AH33" s="313"/>
    </row>
    <row r="34" spans="1:34" ht="18.75" customHeight="1">
      <c r="A34" s="313">
        <f t="shared" si="1"/>
        <v>33</v>
      </c>
      <c r="AH34" s="313"/>
    </row>
    <row r="35" spans="1:34" ht="18.75" customHeight="1">
      <c r="A35" s="313">
        <f t="shared" si="1"/>
        <v>34</v>
      </c>
      <c r="AH35" s="313"/>
    </row>
    <row r="36" spans="1:34" ht="18.75" customHeight="1">
      <c r="A36" s="313">
        <f t="shared" si="1"/>
        <v>35</v>
      </c>
      <c r="AH36" s="313"/>
    </row>
    <row r="37" spans="1:34" ht="18.75" customHeight="1">
      <c r="A37" s="313">
        <f t="shared" si="1"/>
        <v>36</v>
      </c>
      <c r="AH37" s="313"/>
    </row>
    <row r="38" spans="1:34" ht="18.75" customHeight="1">
      <c r="A38" s="313">
        <f t="shared" si="1"/>
        <v>37</v>
      </c>
      <c r="AH38" s="313"/>
    </row>
    <row r="39" spans="1:34" ht="18.75" customHeight="1">
      <c r="A39" s="313">
        <f t="shared" si="1"/>
        <v>38</v>
      </c>
      <c r="AH39" s="313"/>
    </row>
    <row r="40" spans="1:34" ht="18.75" customHeight="1">
      <c r="A40" s="313">
        <f t="shared" si="1"/>
        <v>39</v>
      </c>
      <c r="AH40" s="313"/>
    </row>
    <row r="41" spans="1:34" ht="18.75" customHeight="1">
      <c r="A41" s="313">
        <f t="shared" si="1"/>
        <v>40</v>
      </c>
      <c r="AH41" s="313"/>
    </row>
    <row r="42" spans="1:34" ht="18.75" customHeight="1">
      <c r="A42" s="313">
        <f t="shared" si="1"/>
        <v>41</v>
      </c>
      <c r="AH42" s="313"/>
    </row>
    <row r="43" spans="1:34" ht="18.75" customHeight="1">
      <c r="A43" s="313">
        <f t="shared" si="1"/>
        <v>42</v>
      </c>
      <c r="AH43" s="313"/>
    </row>
    <row r="44" spans="1:34" ht="18.75" customHeight="1">
      <c r="A44" s="313">
        <f t="shared" si="1"/>
        <v>43</v>
      </c>
      <c r="AH44" s="313"/>
    </row>
    <row r="45" spans="1:34" ht="18.75" customHeight="1">
      <c r="A45" s="313">
        <f t="shared" si="1"/>
        <v>44</v>
      </c>
      <c r="AH45" s="313"/>
    </row>
    <row r="46" spans="1:34" ht="18.75" customHeight="1">
      <c r="A46" s="313">
        <f t="shared" si="1"/>
        <v>45</v>
      </c>
      <c r="AH46" s="313"/>
    </row>
    <row r="47" spans="1:34" ht="18.75" customHeight="1">
      <c r="A47" s="313">
        <v>1</v>
      </c>
      <c r="E47" s="314"/>
      <c r="F47" s="314"/>
      <c r="G47" s="314"/>
      <c r="H47" s="314"/>
      <c r="I47" s="314"/>
      <c r="J47" s="314"/>
      <c r="K47" s="314"/>
      <c r="L47" s="314"/>
      <c r="M47" s="314"/>
      <c r="N47" s="314"/>
      <c r="O47" s="314"/>
      <c r="P47" s="314"/>
      <c r="Q47" s="314"/>
      <c r="R47" s="314"/>
      <c r="S47" s="314"/>
      <c r="T47" s="314"/>
      <c r="U47" s="314"/>
      <c r="V47" s="314"/>
      <c r="W47" s="314"/>
      <c r="X47" s="314"/>
      <c r="Y47" s="314"/>
      <c r="AH47" s="313"/>
    </row>
    <row r="48" spans="1:34" ht="18.75" customHeight="1">
      <c r="A48" s="313">
        <f aca="true" t="shared" si="2" ref="A48:A91">A47+1</f>
        <v>2</v>
      </c>
      <c r="E48" s="314"/>
      <c r="F48" s="314"/>
      <c r="G48" s="314"/>
      <c r="H48" s="314"/>
      <c r="I48" s="314"/>
      <c r="J48" s="314"/>
      <c r="K48" s="314"/>
      <c r="L48" s="314"/>
      <c r="M48" s="314"/>
      <c r="N48" s="314"/>
      <c r="O48" s="314"/>
      <c r="P48" s="314"/>
      <c r="Q48" s="314"/>
      <c r="R48" s="314"/>
      <c r="S48" s="314"/>
      <c r="T48" s="314"/>
      <c r="U48" s="314"/>
      <c r="V48" s="314"/>
      <c r="W48" s="314"/>
      <c r="X48" s="314"/>
      <c r="Y48" s="314"/>
      <c r="AH48" s="313"/>
    </row>
    <row r="49" spans="1:34" ht="18.75" customHeight="1">
      <c r="A49" s="313">
        <f t="shared" si="2"/>
        <v>3</v>
      </c>
      <c r="B49" s="314"/>
      <c r="C49" s="312" t="s">
        <v>311</v>
      </c>
      <c r="D49" s="317" t="s">
        <v>312</v>
      </c>
      <c r="E49" s="317"/>
      <c r="F49" s="317"/>
      <c r="G49" s="317"/>
      <c r="H49" s="317"/>
      <c r="I49" s="317"/>
      <c r="J49" s="317"/>
      <c r="K49" s="317"/>
      <c r="L49" s="317"/>
      <c r="M49" s="317"/>
      <c r="N49" s="317"/>
      <c r="O49" s="317"/>
      <c r="P49" s="314"/>
      <c r="Q49" s="314"/>
      <c r="R49" s="314"/>
      <c r="S49" s="314"/>
      <c r="T49" s="314"/>
      <c r="U49" s="314"/>
      <c r="V49" s="314"/>
      <c r="W49" s="314"/>
      <c r="X49" s="314"/>
      <c r="Y49" s="314"/>
      <c r="AG49" s="314"/>
      <c r="AH49" s="313"/>
    </row>
    <row r="50" spans="1:34" ht="18.75" customHeight="1">
      <c r="A50" s="313">
        <f t="shared" si="2"/>
        <v>4</v>
      </c>
      <c r="B50" s="314"/>
      <c r="C50" s="317"/>
      <c r="D50" s="573" t="s">
        <v>313</v>
      </c>
      <c r="E50" s="574"/>
      <c r="F50" s="579" t="s">
        <v>73</v>
      </c>
      <c r="G50" s="580"/>
      <c r="H50" s="580"/>
      <c r="I50" s="580"/>
      <c r="J50" s="581"/>
      <c r="K50" s="587" t="s">
        <v>314</v>
      </c>
      <c r="L50" s="588"/>
      <c r="M50" s="588"/>
      <c r="N50" s="588">
        <v>101</v>
      </c>
      <c r="O50" s="589"/>
      <c r="P50" s="652" t="s">
        <v>315</v>
      </c>
      <c r="Q50" s="653"/>
      <c r="R50" s="653"/>
      <c r="S50" s="653"/>
      <c r="T50" s="653"/>
      <c r="U50" s="653"/>
      <c r="V50" s="653"/>
      <c r="W50" s="653"/>
      <c r="X50" s="653"/>
      <c r="Y50" s="653"/>
      <c r="Z50" s="653"/>
      <c r="AA50" s="653"/>
      <c r="AB50" s="653"/>
      <c r="AC50" s="654"/>
      <c r="AD50" s="634">
        <v>2014</v>
      </c>
      <c r="AE50" s="635"/>
      <c r="AF50" s="314"/>
      <c r="AG50" s="314"/>
      <c r="AH50" s="313"/>
    </row>
    <row r="51" spans="1:34" ht="18.75" customHeight="1">
      <c r="A51" s="313">
        <f t="shared" si="2"/>
        <v>5</v>
      </c>
      <c r="B51" s="314"/>
      <c r="C51" s="317"/>
      <c r="D51" s="575"/>
      <c r="E51" s="576"/>
      <c r="F51" s="582"/>
      <c r="G51" s="583"/>
      <c r="H51" s="583"/>
      <c r="I51" s="583"/>
      <c r="J51" s="584"/>
      <c r="K51" s="590" t="s">
        <v>316</v>
      </c>
      <c r="L51" s="591"/>
      <c r="M51" s="591"/>
      <c r="N51" s="591">
        <v>950</v>
      </c>
      <c r="O51" s="592"/>
      <c r="P51" s="655"/>
      <c r="Q51" s="656"/>
      <c r="R51" s="656"/>
      <c r="S51" s="656"/>
      <c r="T51" s="656"/>
      <c r="U51" s="656"/>
      <c r="V51" s="656"/>
      <c r="W51" s="656"/>
      <c r="X51" s="656"/>
      <c r="Y51" s="656"/>
      <c r="Z51" s="656"/>
      <c r="AA51" s="656"/>
      <c r="AB51" s="656"/>
      <c r="AC51" s="657"/>
      <c r="AD51" s="636" t="s">
        <v>317</v>
      </c>
      <c r="AE51" s="637"/>
      <c r="AF51" s="314"/>
      <c r="AG51" s="314"/>
      <c r="AH51" s="313"/>
    </row>
    <row r="52" spans="1:34" ht="18.75" customHeight="1" thickBot="1">
      <c r="A52" s="313">
        <f t="shared" si="2"/>
        <v>6</v>
      </c>
      <c r="B52" s="314"/>
      <c r="C52" s="317"/>
      <c r="D52" s="577"/>
      <c r="E52" s="578"/>
      <c r="F52" s="585"/>
      <c r="G52" s="586"/>
      <c r="H52" s="586"/>
      <c r="I52" s="586"/>
      <c r="J52" s="586"/>
      <c r="K52" s="593" t="s">
        <v>363</v>
      </c>
      <c r="L52" s="594"/>
      <c r="M52" s="594"/>
      <c r="N52" s="594"/>
      <c r="O52" s="595"/>
      <c r="P52" s="617">
        <v>2007</v>
      </c>
      <c r="Q52" s="618"/>
      <c r="R52" s="618">
        <v>2008</v>
      </c>
      <c r="S52" s="618"/>
      <c r="T52" s="618">
        <v>2009</v>
      </c>
      <c r="U52" s="618"/>
      <c r="V52" s="618">
        <v>2010</v>
      </c>
      <c r="W52" s="618"/>
      <c r="X52" s="618">
        <v>2011</v>
      </c>
      <c r="Y52" s="618"/>
      <c r="Z52" s="618">
        <v>2012</v>
      </c>
      <c r="AA52" s="618"/>
      <c r="AB52" s="618">
        <v>2013</v>
      </c>
      <c r="AC52" s="648"/>
      <c r="AD52" s="638"/>
      <c r="AE52" s="639"/>
      <c r="AF52" s="314"/>
      <c r="AG52" s="314"/>
      <c r="AH52" s="313"/>
    </row>
    <row r="53" spans="1:34" ht="18.75" customHeight="1">
      <c r="A53" s="313">
        <f t="shared" si="2"/>
        <v>7</v>
      </c>
      <c r="B53" s="314"/>
      <c r="C53" s="317"/>
      <c r="D53" s="603">
        <v>1</v>
      </c>
      <c r="E53" s="604"/>
      <c r="F53" s="605" t="s">
        <v>169</v>
      </c>
      <c r="G53" s="605"/>
      <c r="H53" s="605"/>
      <c r="I53" s="605"/>
      <c r="J53" s="605"/>
      <c r="K53" s="606">
        <f>N50</f>
        <v>101</v>
      </c>
      <c r="L53" s="607"/>
      <c r="M53" s="320" t="s">
        <v>364</v>
      </c>
      <c r="N53" s="608">
        <f aca="true" t="shared" si="3" ref="N53:N60">K53-1+AD53</f>
        <v>150</v>
      </c>
      <c r="O53" s="609"/>
      <c r="P53" s="627">
        <v>4</v>
      </c>
      <c r="Q53" s="628"/>
      <c r="R53" s="628">
        <v>4</v>
      </c>
      <c r="S53" s="628"/>
      <c r="T53" s="628">
        <v>4</v>
      </c>
      <c r="U53" s="628"/>
      <c r="V53" s="628">
        <v>4</v>
      </c>
      <c r="W53" s="628"/>
      <c r="X53" s="628">
        <v>4</v>
      </c>
      <c r="Y53" s="628"/>
      <c r="Z53" s="628">
        <v>4</v>
      </c>
      <c r="AA53" s="628"/>
      <c r="AB53" s="628">
        <v>4</v>
      </c>
      <c r="AC53" s="649"/>
      <c r="AD53" s="640">
        <v>50</v>
      </c>
      <c r="AE53" s="641"/>
      <c r="AF53" s="314"/>
      <c r="AG53" s="314"/>
      <c r="AH53" s="313"/>
    </row>
    <row r="54" spans="1:34" ht="18.75" customHeight="1">
      <c r="A54" s="313">
        <f t="shared" si="2"/>
        <v>8</v>
      </c>
      <c r="B54" s="314"/>
      <c r="C54" s="317"/>
      <c r="D54" s="596">
        <v>2</v>
      </c>
      <c r="E54" s="597"/>
      <c r="F54" s="598" t="s">
        <v>170</v>
      </c>
      <c r="G54" s="598"/>
      <c r="H54" s="598"/>
      <c r="I54" s="598"/>
      <c r="J54" s="598"/>
      <c r="K54" s="599">
        <f aca="true" t="shared" si="4" ref="K54:K60">N53+1</f>
        <v>151</v>
      </c>
      <c r="L54" s="600"/>
      <c r="M54" s="319" t="s">
        <v>364</v>
      </c>
      <c r="N54" s="601">
        <f t="shared" si="3"/>
        <v>200</v>
      </c>
      <c r="O54" s="602"/>
      <c r="P54" s="629">
        <v>2</v>
      </c>
      <c r="Q54" s="626"/>
      <c r="R54" s="626">
        <v>2</v>
      </c>
      <c r="S54" s="626"/>
      <c r="T54" s="626">
        <v>2</v>
      </c>
      <c r="U54" s="626"/>
      <c r="V54" s="626">
        <v>2</v>
      </c>
      <c r="W54" s="626"/>
      <c r="X54" s="626">
        <v>2</v>
      </c>
      <c r="Y54" s="626"/>
      <c r="Z54" s="626">
        <v>2</v>
      </c>
      <c r="AA54" s="626"/>
      <c r="AB54" s="626">
        <v>2</v>
      </c>
      <c r="AC54" s="650"/>
      <c r="AD54" s="630">
        <v>50</v>
      </c>
      <c r="AE54" s="631"/>
      <c r="AF54" s="314"/>
      <c r="AG54" s="314"/>
      <c r="AH54" s="313"/>
    </row>
    <row r="55" spans="1:34" ht="18.75" customHeight="1">
      <c r="A55" s="313">
        <f t="shared" si="2"/>
        <v>9</v>
      </c>
      <c r="B55" s="314"/>
      <c r="C55" s="317"/>
      <c r="D55" s="596">
        <v>3</v>
      </c>
      <c r="E55" s="597"/>
      <c r="F55" s="598" t="s">
        <v>171</v>
      </c>
      <c r="G55" s="598"/>
      <c r="H55" s="598"/>
      <c r="I55" s="598"/>
      <c r="J55" s="598"/>
      <c r="K55" s="599">
        <f t="shared" si="4"/>
        <v>201</v>
      </c>
      <c r="L55" s="600"/>
      <c r="M55" s="319" t="s">
        <v>364</v>
      </c>
      <c r="N55" s="601">
        <f t="shared" si="3"/>
        <v>250</v>
      </c>
      <c r="O55" s="602"/>
      <c r="P55" s="629">
        <v>2</v>
      </c>
      <c r="Q55" s="626"/>
      <c r="R55" s="626">
        <v>2</v>
      </c>
      <c r="S55" s="626"/>
      <c r="T55" s="626">
        <v>2</v>
      </c>
      <c r="U55" s="626"/>
      <c r="V55" s="626">
        <v>2</v>
      </c>
      <c r="W55" s="626"/>
      <c r="X55" s="626">
        <v>2</v>
      </c>
      <c r="Y55" s="626"/>
      <c r="Z55" s="626">
        <v>2</v>
      </c>
      <c r="AA55" s="626"/>
      <c r="AB55" s="626">
        <v>2</v>
      </c>
      <c r="AC55" s="650"/>
      <c r="AD55" s="630">
        <v>50</v>
      </c>
      <c r="AE55" s="631"/>
      <c r="AF55" s="314"/>
      <c r="AG55" s="314"/>
      <c r="AH55" s="313"/>
    </row>
    <row r="56" spans="1:34" ht="18.75" customHeight="1">
      <c r="A56" s="313">
        <f t="shared" si="2"/>
        <v>10</v>
      </c>
      <c r="B56" s="314"/>
      <c r="C56" s="317"/>
      <c r="D56" s="596">
        <v>4</v>
      </c>
      <c r="E56" s="597"/>
      <c r="F56" s="598" t="s">
        <v>172</v>
      </c>
      <c r="G56" s="598"/>
      <c r="H56" s="598"/>
      <c r="I56" s="598"/>
      <c r="J56" s="598"/>
      <c r="K56" s="599">
        <f t="shared" si="4"/>
        <v>251</v>
      </c>
      <c r="L56" s="600"/>
      <c r="M56" s="319" t="s">
        <v>364</v>
      </c>
      <c r="N56" s="601">
        <f t="shared" si="3"/>
        <v>300</v>
      </c>
      <c r="O56" s="602"/>
      <c r="P56" s="629">
        <v>8</v>
      </c>
      <c r="Q56" s="626"/>
      <c r="R56" s="626">
        <v>8</v>
      </c>
      <c r="S56" s="626"/>
      <c r="T56" s="626">
        <v>8</v>
      </c>
      <c r="U56" s="626"/>
      <c r="V56" s="626">
        <v>8</v>
      </c>
      <c r="W56" s="626"/>
      <c r="X56" s="626">
        <v>8</v>
      </c>
      <c r="Y56" s="626"/>
      <c r="Z56" s="626">
        <v>8</v>
      </c>
      <c r="AA56" s="626"/>
      <c r="AB56" s="626">
        <v>8</v>
      </c>
      <c r="AC56" s="650"/>
      <c r="AD56" s="630">
        <v>50</v>
      </c>
      <c r="AE56" s="631"/>
      <c r="AF56" s="314"/>
      <c r="AG56" s="314"/>
      <c r="AH56" s="313"/>
    </row>
    <row r="57" spans="1:34" ht="18.75" customHeight="1">
      <c r="A57" s="313">
        <f t="shared" si="2"/>
        <v>11</v>
      </c>
      <c r="B57" s="314"/>
      <c r="C57" s="317"/>
      <c r="D57" s="596">
        <v>5</v>
      </c>
      <c r="E57" s="597"/>
      <c r="F57" s="598" t="s">
        <v>173</v>
      </c>
      <c r="G57" s="598"/>
      <c r="H57" s="598"/>
      <c r="I57" s="598"/>
      <c r="J57" s="598"/>
      <c r="K57" s="599">
        <f t="shared" si="4"/>
        <v>301</v>
      </c>
      <c r="L57" s="600"/>
      <c r="M57" s="319" t="s">
        <v>364</v>
      </c>
      <c r="N57" s="601">
        <f t="shared" si="3"/>
        <v>350</v>
      </c>
      <c r="O57" s="602"/>
      <c r="P57" s="629">
        <v>2</v>
      </c>
      <c r="Q57" s="626"/>
      <c r="R57" s="626">
        <v>2</v>
      </c>
      <c r="S57" s="626"/>
      <c r="T57" s="626">
        <v>2</v>
      </c>
      <c r="U57" s="626"/>
      <c r="V57" s="626">
        <v>2</v>
      </c>
      <c r="W57" s="626"/>
      <c r="X57" s="626">
        <v>2</v>
      </c>
      <c r="Y57" s="626"/>
      <c r="Z57" s="626">
        <v>2</v>
      </c>
      <c r="AA57" s="626"/>
      <c r="AB57" s="626">
        <v>2</v>
      </c>
      <c r="AC57" s="650"/>
      <c r="AD57" s="630">
        <v>50</v>
      </c>
      <c r="AE57" s="631"/>
      <c r="AF57" s="314"/>
      <c r="AG57" s="314"/>
      <c r="AH57" s="313"/>
    </row>
    <row r="58" spans="1:34" ht="18.75" customHeight="1">
      <c r="A58" s="313">
        <f t="shared" si="2"/>
        <v>12</v>
      </c>
      <c r="B58" s="314"/>
      <c r="C58" s="317"/>
      <c r="D58" s="596">
        <v>6</v>
      </c>
      <c r="E58" s="597"/>
      <c r="F58" s="598" t="s">
        <v>174</v>
      </c>
      <c r="G58" s="598"/>
      <c r="H58" s="598"/>
      <c r="I58" s="598"/>
      <c r="J58" s="598"/>
      <c r="K58" s="599">
        <f t="shared" si="4"/>
        <v>351</v>
      </c>
      <c r="L58" s="600"/>
      <c r="M58" s="319" t="s">
        <v>364</v>
      </c>
      <c r="N58" s="601">
        <f t="shared" si="3"/>
        <v>400</v>
      </c>
      <c r="O58" s="602"/>
      <c r="P58" s="629">
        <v>4</v>
      </c>
      <c r="Q58" s="626"/>
      <c r="R58" s="626">
        <v>4</v>
      </c>
      <c r="S58" s="626"/>
      <c r="T58" s="626">
        <v>4</v>
      </c>
      <c r="U58" s="626"/>
      <c r="V58" s="626">
        <v>4</v>
      </c>
      <c r="W58" s="626"/>
      <c r="X58" s="626">
        <v>4</v>
      </c>
      <c r="Y58" s="626"/>
      <c r="Z58" s="626">
        <v>4</v>
      </c>
      <c r="AA58" s="626"/>
      <c r="AB58" s="626">
        <v>4</v>
      </c>
      <c r="AC58" s="650"/>
      <c r="AD58" s="630">
        <v>50</v>
      </c>
      <c r="AE58" s="631"/>
      <c r="AF58" s="314"/>
      <c r="AG58" s="314"/>
      <c r="AH58" s="313"/>
    </row>
    <row r="59" spans="1:34" ht="18.75" customHeight="1">
      <c r="A59" s="313">
        <f t="shared" si="2"/>
        <v>13</v>
      </c>
      <c r="B59" s="314"/>
      <c r="C59" s="317"/>
      <c r="D59" s="596">
        <v>7</v>
      </c>
      <c r="E59" s="597"/>
      <c r="F59" s="598" t="s">
        <v>175</v>
      </c>
      <c r="G59" s="598"/>
      <c r="H59" s="598"/>
      <c r="I59" s="598"/>
      <c r="J59" s="598"/>
      <c r="K59" s="599">
        <f t="shared" si="4"/>
        <v>401</v>
      </c>
      <c r="L59" s="600"/>
      <c r="M59" s="319" t="s">
        <v>364</v>
      </c>
      <c r="N59" s="601">
        <f t="shared" si="3"/>
        <v>450</v>
      </c>
      <c r="O59" s="602"/>
      <c r="P59" s="629">
        <v>2</v>
      </c>
      <c r="Q59" s="626"/>
      <c r="R59" s="626">
        <v>2</v>
      </c>
      <c r="S59" s="626"/>
      <c r="T59" s="626">
        <v>2</v>
      </c>
      <c r="U59" s="626"/>
      <c r="V59" s="626">
        <v>2</v>
      </c>
      <c r="W59" s="626"/>
      <c r="X59" s="626">
        <v>2</v>
      </c>
      <c r="Y59" s="626"/>
      <c r="Z59" s="626">
        <v>2</v>
      </c>
      <c r="AA59" s="626"/>
      <c r="AB59" s="626">
        <v>2</v>
      </c>
      <c r="AC59" s="650"/>
      <c r="AD59" s="630">
        <v>50</v>
      </c>
      <c r="AE59" s="631"/>
      <c r="AF59" s="314"/>
      <c r="AG59" s="314"/>
      <c r="AH59" s="313"/>
    </row>
    <row r="60" spans="1:34" ht="18.75" customHeight="1">
      <c r="A60" s="313">
        <f t="shared" si="2"/>
        <v>14</v>
      </c>
      <c r="B60" s="314"/>
      <c r="C60" s="317"/>
      <c r="D60" s="596">
        <v>8</v>
      </c>
      <c r="E60" s="597"/>
      <c r="F60" s="611" t="s">
        <v>365</v>
      </c>
      <c r="G60" s="612"/>
      <c r="H60" s="612"/>
      <c r="I60" s="612"/>
      <c r="J60" s="613"/>
      <c r="K60" s="599">
        <f t="shared" si="4"/>
        <v>451</v>
      </c>
      <c r="L60" s="600"/>
      <c r="M60" s="610" t="s">
        <v>364</v>
      </c>
      <c r="N60" s="601">
        <f t="shared" si="3"/>
        <v>500</v>
      </c>
      <c r="O60" s="602"/>
      <c r="P60" s="629">
        <v>2</v>
      </c>
      <c r="Q60" s="626"/>
      <c r="R60" s="626">
        <v>2</v>
      </c>
      <c r="S60" s="626"/>
      <c r="T60" s="626">
        <v>2</v>
      </c>
      <c r="U60" s="626"/>
      <c r="V60" s="626">
        <v>2</v>
      </c>
      <c r="W60" s="626"/>
      <c r="X60" s="626">
        <v>2</v>
      </c>
      <c r="Y60" s="626"/>
      <c r="Z60" s="626">
        <v>2</v>
      </c>
      <c r="AA60" s="626"/>
      <c r="AB60" s="626">
        <v>2</v>
      </c>
      <c r="AC60" s="650"/>
      <c r="AD60" s="630">
        <v>50</v>
      </c>
      <c r="AE60" s="631"/>
      <c r="AF60" s="314"/>
      <c r="AG60" s="314"/>
      <c r="AH60" s="313"/>
    </row>
    <row r="61" spans="1:34" ht="18.75" customHeight="1">
      <c r="A61" s="313">
        <f t="shared" si="2"/>
        <v>15</v>
      </c>
      <c r="B61" s="314"/>
      <c r="C61" s="317"/>
      <c r="D61" s="596">
        <v>9</v>
      </c>
      <c r="E61" s="597"/>
      <c r="F61" s="614" t="s">
        <v>366</v>
      </c>
      <c r="G61" s="615"/>
      <c r="H61" s="615"/>
      <c r="I61" s="615"/>
      <c r="J61" s="616"/>
      <c r="K61" s="599"/>
      <c r="L61" s="600"/>
      <c r="M61" s="610"/>
      <c r="N61" s="601"/>
      <c r="O61" s="602"/>
      <c r="P61" s="629"/>
      <c r="Q61" s="626"/>
      <c r="R61" s="626"/>
      <c r="S61" s="626"/>
      <c r="T61" s="626"/>
      <c r="U61" s="626"/>
      <c r="V61" s="626"/>
      <c r="W61" s="626"/>
      <c r="X61" s="626"/>
      <c r="Y61" s="626"/>
      <c r="Z61" s="626"/>
      <c r="AA61" s="626"/>
      <c r="AB61" s="626"/>
      <c r="AC61" s="650"/>
      <c r="AD61" s="630"/>
      <c r="AE61" s="631"/>
      <c r="AF61" s="314"/>
      <c r="AG61" s="314"/>
      <c r="AH61" s="313"/>
    </row>
    <row r="62" spans="1:34" ht="18.75" customHeight="1">
      <c r="A62" s="313">
        <f t="shared" si="2"/>
        <v>16</v>
      </c>
      <c r="B62" s="314"/>
      <c r="C62" s="317"/>
      <c r="D62" s="596">
        <v>10</v>
      </c>
      <c r="E62" s="597"/>
      <c r="F62" s="598" t="s">
        <v>176</v>
      </c>
      <c r="G62" s="598"/>
      <c r="H62" s="598"/>
      <c r="I62" s="598"/>
      <c r="J62" s="598"/>
      <c r="K62" s="599">
        <f>N60+1</f>
        <v>501</v>
      </c>
      <c r="L62" s="600"/>
      <c r="M62" s="319" t="s">
        <v>364</v>
      </c>
      <c r="N62" s="601">
        <f aca="true" t="shared" si="5" ref="N62:N69">K62-1+AD62</f>
        <v>550</v>
      </c>
      <c r="O62" s="602"/>
      <c r="P62" s="629">
        <v>2</v>
      </c>
      <c r="Q62" s="626"/>
      <c r="R62" s="626">
        <v>2</v>
      </c>
      <c r="S62" s="626"/>
      <c r="T62" s="626">
        <v>2</v>
      </c>
      <c r="U62" s="626"/>
      <c r="V62" s="626">
        <v>2</v>
      </c>
      <c r="W62" s="626"/>
      <c r="X62" s="626">
        <v>2</v>
      </c>
      <c r="Y62" s="626"/>
      <c r="Z62" s="626">
        <v>2</v>
      </c>
      <c r="AA62" s="626"/>
      <c r="AB62" s="626">
        <v>2</v>
      </c>
      <c r="AC62" s="650"/>
      <c r="AD62" s="630">
        <v>50</v>
      </c>
      <c r="AE62" s="631"/>
      <c r="AF62" s="314"/>
      <c r="AG62" s="314"/>
      <c r="AH62" s="313"/>
    </row>
    <row r="63" spans="1:34" ht="18.75" customHeight="1">
      <c r="A63" s="313">
        <f t="shared" si="2"/>
        <v>17</v>
      </c>
      <c r="B63" s="314"/>
      <c r="C63" s="317"/>
      <c r="D63" s="596">
        <v>11</v>
      </c>
      <c r="E63" s="597"/>
      <c r="F63" s="598" t="s">
        <v>177</v>
      </c>
      <c r="G63" s="598"/>
      <c r="H63" s="598"/>
      <c r="I63" s="598"/>
      <c r="J63" s="598"/>
      <c r="K63" s="599">
        <f aca="true" t="shared" si="6" ref="K63:K69">N62+1</f>
        <v>551</v>
      </c>
      <c r="L63" s="600"/>
      <c r="M63" s="319" t="s">
        <v>364</v>
      </c>
      <c r="N63" s="601">
        <f t="shared" si="5"/>
        <v>600</v>
      </c>
      <c r="O63" s="602"/>
      <c r="P63" s="629">
        <v>4</v>
      </c>
      <c r="Q63" s="626"/>
      <c r="R63" s="626">
        <v>4</v>
      </c>
      <c r="S63" s="626"/>
      <c r="T63" s="626">
        <v>4</v>
      </c>
      <c r="U63" s="626"/>
      <c r="V63" s="626">
        <v>4</v>
      </c>
      <c r="W63" s="626"/>
      <c r="X63" s="626">
        <v>4</v>
      </c>
      <c r="Y63" s="626"/>
      <c r="Z63" s="626">
        <v>4</v>
      </c>
      <c r="AA63" s="626"/>
      <c r="AB63" s="626">
        <v>4</v>
      </c>
      <c r="AC63" s="650"/>
      <c r="AD63" s="630">
        <v>50</v>
      </c>
      <c r="AE63" s="631"/>
      <c r="AF63" s="314"/>
      <c r="AG63" s="314"/>
      <c r="AH63" s="313"/>
    </row>
    <row r="64" spans="1:34" ht="18.75" customHeight="1">
      <c r="A64" s="313">
        <f t="shared" si="2"/>
        <v>18</v>
      </c>
      <c r="B64" s="314"/>
      <c r="C64" s="317"/>
      <c r="D64" s="596">
        <v>12</v>
      </c>
      <c r="E64" s="597"/>
      <c r="F64" s="598" t="s">
        <v>178</v>
      </c>
      <c r="G64" s="598"/>
      <c r="H64" s="598"/>
      <c r="I64" s="598"/>
      <c r="J64" s="598"/>
      <c r="K64" s="599">
        <f t="shared" si="6"/>
        <v>601</v>
      </c>
      <c r="L64" s="600"/>
      <c r="M64" s="319" t="s">
        <v>364</v>
      </c>
      <c r="N64" s="601">
        <f t="shared" si="5"/>
        <v>650</v>
      </c>
      <c r="O64" s="602"/>
      <c r="P64" s="629">
        <v>2</v>
      </c>
      <c r="Q64" s="626"/>
      <c r="R64" s="626">
        <v>2</v>
      </c>
      <c r="S64" s="626"/>
      <c r="T64" s="626">
        <v>2</v>
      </c>
      <c r="U64" s="626"/>
      <c r="V64" s="626">
        <v>2</v>
      </c>
      <c r="W64" s="626"/>
      <c r="X64" s="626">
        <v>2</v>
      </c>
      <c r="Y64" s="626"/>
      <c r="Z64" s="626">
        <v>2</v>
      </c>
      <c r="AA64" s="626"/>
      <c r="AB64" s="626">
        <v>2</v>
      </c>
      <c r="AC64" s="650"/>
      <c r="AD64" s="630">
        <v>50</v>
      </c>
      <c r="AE64" s="631"/>
      <c r="AF64" s="314"/>
      <c r="AG64" s="314"/>
      <c r="AH64" s="313"/>
    </row>
    <row r="65" spans="1:34" ht="18.75" customHeight="1">
      <c r="A65" s="313">
        <f t="shared" si="2"/>
        <v>19</v>
      </c>
      <c r="B65" s="314"/>
      <c r="C65" s="317"/>
      <c r="D65" s="596">
        <v>13</v>
      </c>
      <c r="E65" s="597"/>
      <c r="F65" s="598" t="s">
        <v>179</v>
      </c>
      <c r="G65" s="598"/>
      <c r="H65" s="598"/>
      <c r="I65" s="598"/>
      <c r="J65" s="598"/>
      <c r="K65" s="599">
        <f t="shared" si="6"/>
        <v>651</v>
      </c>
      <c r="L65" s="600"/>
      <c r="M65" s="319" t="s">
        <v>364</v>
      </c>
      <c r="N65" s="601">
        <f t="shared" si="5"/>
        <v>700</v>
      </c>
      <c r="O65" s="602"/>
      <c r="P65" s="629">
        <v>4</v>
      </c>
      <c r="Q65" s="626"/>
      <c r="R65" s="626">
        <v>4</v>
      </c>
      <c r="S65" s="626"/>
      <c r="T65" s="626">
        <v>2</v>
      </c>
      <c r="U65" s="626"/>
      <c r="V65" s="626">
        <v>2</v>
      </c>
      <c r="W65" s="626"/>
      <c r="X65" s="626">
        <v>2</v>
      </c>
      <c r="Y65" s="626"/>
      <c r="Z65" s="626">
        <v>2</v>
      </c>
      <c r="AA65" s="626"/>
      <c r="AB65" s="626">
        <v>2</v>
      </c>
      <c r="AC65" s="650"/>
      <c r="AD65" s="630">
        <v>50</v>
      </c>
      <c r="AE65" s="631"/>
      <c r="AF65" s="314"/>
      <c r="AG65" s="314"/>
      <c r="AH65" s="313"/>
    </row>
    <row r="66" spans="1:34" ht="18.75" customHeight="1">
      <c r="A66" s="313">
        <f t="shared" si="2"/>
        <v>20</v>
      </c>
      <c r="B66" s="314"/>
      <c r="C66" s="317"/>
      <c r="D66" s="596">
        <v>14</v>
      </c>
      <c r="E66" s="597"/>
      <c r="F66" s="598" t="s">
        <v>180</v>
      </c>
      <c r="G66" s="598"/>
      <c r="H66" s="598"/>
      <c r="I66" s="598"/>
      <c r="J66" s="598"/>
      <c r="K66" s="599">
        <f t="shared" si="6"/>
        <v>701</v>
      </c>
      <c r="L66" s="600"/>
      <c r="M66" s="319" t="s">
        <v>364</v>
      </c>
      <c r="N66" s="601">
        <f t="shared" si="5"/>
        <v>750</v>
      </c>
      <c r="O66" s="602"/>
      <c r="P66" s="629">
        <v>4</v>
      </c>
      <c r="Q66" s="626"/>
      <c r="R66" s="626">
        <v>4</v>
      </c>
      <c r="S66" s="626"/>
      <c r="T66" s="626">
        <v>4</v>
      </c>
      <c r="U66" s="626"/>
      <c r="V66" s="626">
        <v>4</v>
      </c>
      <c r="W66" s="626"/>
      <c r="X66" s="626">
        <v>4</v>
      </c>
      <c r="Y66" s="626"/>
      <c r="Z66" s="626">
        <v>4</v>
      </c>
      <c r="AA66" s="626"/>
      <c r="AB66" s="626">
        <v>4</v>
      </c>
      <c r="AC66" s="650"/>
      <c r="AD66" s="630">
        <v>50</v>
      </c>
      <c r="AE66" s="631"/>
      <c r="AF66" s="314"/>
      <c r="AG66" s="314"/>
      <c r="AH66" s="313"/>
    </row>
    <row r="67" spans="1:34" ht="18.75" customHeight="1">
      <c r="A67" s="313">
        <f t="shared" si="2"/>
        <v>21</v>
      </c>
      <c r="C67" s="317"/>
      <c r="D67" s="596">
        <v>15</v>
      </c>
      <c r="E67" s="597"/>
      <c r="F67" s="598" t="s">
        <v>181</v>
      </c>
      <c r="G67" s="598"/>
      <c r="H67" s="598"/>
      <c r="I67" s="598"/>
      <c r="J67" s="598"/>
      <c r="K67" s="599">
        <f t="shared" si="6"/>
        <v>751</v>
      </c>
      <c r="L67" s="600"/>
      <c r="M67" s="319" t="s">
        <v>364</v>
      </c>
      <c r="N67" s="601">
        <f t="shared" si="5"/>
        <v>800</v>
      </c>
      <c r="O67" s="602"/>
      <c r="P67" s="629">
        <v>2</v>
      </c>
      <c r="Q67" s="626"/>
      <c r="R67" s="626">
        <v>2</v>
      </c>
      <c r="S67" s="626"/>
      <c r="T67" s="626">
        <v>2</v>
      </c>
      <c r="U67" s="626"/>
      <c r="V67" s="626">
        <v>2</v>
      </c>
      <c r="W67" s="626"/>
      <c r="X67" s="626">
        <v>2</v>
      </c>
      <c r="Y67" s="626"/>
      <c r="Z67" s="626">
        <v>2</v>
      </c>
      <c r="AA67" s="626"/>
      <c r="AB67" s="626">
        <v>2</v>
      </c>
      <c r="AC67" s="650"/>
      <c r="AD67" s="630">
        <v>50</v>
      </c>
      <c r="AE67" s="631"/>
      <c r="AF67" s="314"/>
      <c r="AH67" s="313"/>
    </row>
    <row r="68" spans="1:34" ht="18.75" customHeight="1">
      <c r="A68" s="313">
        <f t="shared" si="2"/>
        <v>22</v>
      </c>
      <c r="C68" s="317"/>
      <c r="D68" s="596">
        <v>16</v>
      </c>
      <c r="E68" s="597"/>
      <c r="F68" s="598" t="s">
        <v>182</v>
      </c>
      <c r="G68" s="598"/>
      <c r="H68" s="598"/>
      <c r="I68" s="598"/>
      <c r="J68" s="598"/>
      <c r="K68" s="599">
        <f t="shared" si="6"/>
        <v>801</v>
      </c>
      <c r="L68" s="600"/>
      <c r="M68" s="319" t="s">
        <v>364</v>
      </c>
      <c r="N68" s="601">
        <f t="shared" si="5"/>
        <v>850</v>
      </c>
      <c r="O68" s="602"/>
      <c r="P68" s="629">
        <v>2</v>
      </c>
      <c r="Q68" s="626"/>
      <c r="R68" s="626">
        <v>2</v>
      </c>
      <c r="S68" s="626"/>
      <c r="T68" s="626">
        <v>2</v>
      </c>
      <c r="U68" s="626"/>
      <c r="V68" s="626">
        <v>2</v>
      </c>
      <c r="W68" s="626"/>
      <c r="X68" s="626">
        <v>2</v>
      </c>
      <c r="Y68" s="626"/>
      <c r="Z68" s="626">
        <v>2</v>
      </c>
      <c r="AA68" s="626"/>
      <c r="AB68" s="626">
        <v>2</v>
      </c>
      <c r="AC68" s="650"/>
      <c r="AD68" s="630">
        <v>50</v>
      </c>
      <c r="AE68" s="631"/>
      <c r="AF68" s="314"/>
      <c r="AH68" s="313"/>
    </row>
    <row r="69" spans="1:34" ht="18.75" customHeight="1" thickBot="1">
      <c r="A69" s="313">
        <f t="shared" si="2"/>
        <v>23</v>
      </c>
      <c r="C69" s="317"/>
      <c r="D69" s="619">
        <v>17</v>
      </c>
      <c r="E69" s="620"/>
      <c r="F69" s="621" t="s">
        <v>183</v>
      </c>
      <c r="G69" s="621"/>
      <c r="H69" s="621"/>
      <c r="I69" s="621"/>
      <c r="J69" s="621"/>
      <c r="K69" s="622">
        <f t="shared" si="6"/>
        <v>851</v>
      </c>
      <c r="L69" s="623"/>
      <c r="M69" s="318" t="s">
        <v>364</v>
      </c>
      <c r="N69" s="624">
        <f t="shared" si="5"/>
        <v>950</v>
      </c>
      <c r="O69" s="625"/>
      <c r="P69" s="632">
        <v>4</v>
      </c>
      <c r="Q69" s="633"/>
      <c r="R69" s="633">
        <v>4</v>
      </c>
      <c r="S69" s="633"/>
      <c r="T69" s="633">
        <v>4</v>
      </c>
      <c r="U69" s="633"/>
      <c r="V69" s="633">
        <v>4</v>
      </c>
      <c r="W69" s="633"/>
      <c r="X69" s="633">
        <v>4</v>
      </c>
      <c r="Y69" s="633"/>
      <c r="Z69" s="633">
        <v>4</v>
      </c>
      <c r="AA69" s="633"/>
      <c r="AB69" s="633">
        <v>4</v>
      </c>
      <c r="AC69" s="658"/>
      <c r="AD69" s="644">
        <v>100</v>
      </c>
      <c r="AE69" s="645"/>
      <c r="AF69" s="314"/>
      <c r="AH69" s="313"/>
    </row>
    <row r="70" spans="1:34" ht="18.75" customHeight="1">
      <c r="A70" s="313">
        <f t="shared" si="2"/>
        <v>24</v>
      </c>
      <c r="C70" s="317"/>
      <c r="D70" s="316"/>
      <c r="E70" s="316"/>
      <c r="F70" s="316"/>
      <c r="G70" s="316"/>
      <c r="H70" s="316"/>
      <c r="I70" s="316"/>
      <c r="J70" s="316"/>
      <c r="K70" s="315"/>
      <c r="L70" s="315"/>
      <c r="M70" s="315"/>
      <c r="N70" s="315"/>
      <c r="O70" s="315"/>
      <c r="P70" s="642">
        <f>SUM(P53:Q69)</f>
        <v>50</v>
      </c>
      <c r="Q70" s="643"/>
      <c r="R70" s="643">
        <f>SUM(R53:S69)</f>
        <v>50</v>
      </c>
      <c r="S70" s="643"/>
      <c r="T70" s="643">
        <f>SUM(T53:U69)</f>
        <v>48</v>
      </c>
      <c r="U70" s="643"/>
      <c r="V70" s="643">
        <f>SUM(V53:W69)</f>
        <v>48</v>
      </c>
      <c r="W70" s="643"/>
      <c r="X70" s="643">
        <f>SUM(X53:Y69)</f>
        <v>48</v>
      </c>
      <c r="Y70" s="643"/>
      <c r="Z70" s="643">
        <f>SUM(Z53:AA69)</f>
        <v>48</v>
      </c>
      <c r="AA70" s="643"/>
      <c r="AB70" s="643">
        <f>SUM(AB53:AC69)</f>
        <v>48</v>
      </c>
      <c r="AC70" s="651"/>
      <c r="AD70" s="646">
        <f>SUM(AD53:AD69)</f>
        <v>850</v>
      </c>
      <c r="AE70" s="647"/>
      <c r="AF70" s="314"/>
      <c r="AH70" s="313"/>
    </row>
    <row r="71" spans="1:34" ht="18.75" customHeight="1">
      <c r="A71" s="313">
        <f t="shared" si="2"/>
        <v>25</v>
      </c>
      <c r="C71" s="314"/>
      <c r="D71" s="314"/>
      <c r="E71" s="314"/>
      <c r="F71" s="314"/>
      <c r="G71" s="314"/>
      <c r="H71" s="314"/>
      <c r="I71" s="314"/>
      <c r="J71" s="314"/>
      <c r="K71" s="314"/>
      <c r="L71" s="314"/>
      <c r="M71" s="314"/>
      <c r="N71" s="314"/>
      <c r="O71" s="314"/>
      <c r="P71" s="314"/>
      <c r="Q71" s="314"/>
      <c r="R71" s="314"/>
      <c r="S71" s="314"/>
      <c r="T71" s="314"/>
      <c r="U71" s="314"/>
      <c r="V71" s="314"/>
      <c r="W71" s="314"/>
      <c r="X71" s="314"/>
      <c r="Y71" s="314"/>
      <c r="Z71" s="314"/>
      <c r="AA71" s="314"/>
      <c r="AB71" s="314"/>
      <c r="AC71" s="314"/>
      <c r="AD71" s="314"/>
      <c r="AE71" s="314"/>
      <c r="AF71" s="314"/>
      <c r="AH71" s="313"/>
    </row>
    <row r="72" spans="1:34" ht="18.75" customHeight="1">
      <c r="A72" s="313">
        <f t="shared" si="2"/>
        <v>26</v>
      </c>
      <c r="C72" s="314"/>
      <c r="D72" s="314"/>
      <c r="E72" s="314"/>
      <c r="F72" s="314"/>
      <c r="G72" s="314"/>
      <c r="H72" s="314"/>
      <c r="I72" s="314"/>
      <c r="J72" s="314"/>
      <c r="K72" s="314"/>
      <c r="L72" s="314"/>
      <c r="M72" s="314"/>
      <c r="N72" s="314"/>
      <c r="O72" s="314"/>
      <c r="P72" s="314"/>
      <c r="Q72" s="314"/>
      <c r="R72" s="314"/>
      <c r="S72" s="314"/>
      <c r="T72" s="314"/>
      <c r="U72" s="314"/>
      <c r="V72" s="314"/>
      <c r="W72" s="314"/>
      <c r="X72" s="314"/>
      <c r="Y72" s="314"/>
      <c r="Z72" s="314"/>
      <c r="AA72" s="314"/>
      <c r="AB72" s="314"/>
      <c r="AC72" s="314"/>
      <c r="AD72" s="314"/>
      <c r="AE72" s="314"/>
      <c r="AF72" s="314"/>
      <c r="AH72" s="313"/>
    </row>
    <row r="73" spans="1:34" ht="18.75" customHeight="1">
      <c r="A73" s="313">
        <f t="shared" si="2"/>
        <v>27</v>
      </c>
      <c r="C73" s="314"/>
      <c r="D73" s="314"/>
      <c r="E73" s="314"/>
      <c r="F73" s="314"/>
      <c r="G73" s="314"/>
      <c r="H73" s="314"/>
      <c r="I73" s="314"/>
      <c r="J73" s="314"/>
      <c r="K73" s="314"/>
      <c r="L73" s="314"/>
      <c r="M73" s="314"/>
      <c r="N73" s="314"/>
      <c r="O73" s="314"/>
      <c r="P73" s="314"/>
      <c r="Q73" s="314"/>
      <c r="R73" s="314"/>
      <c r="S73" s="314"/>
      <c r="T73" s="314"/>
      <c r="U73" s="314"/>
      <c r="V73" s="314"/>
      <c r="W73" s="314"/>
      <c r="X73" s="314"/>
      <c r="Y73" s="314"/>
      <c r="Z73" s="314"/>
      <c r="AA73" s="314"/>
      <c r="AB73" s="314"/>
      <c r="AC73" s="314"/>
      <c r="AD73" s="314"/>
      <c r="AE73" s="314"/>
      <c r="AF73" s="314"/>
      <c r="AH73" s="313"/>
    </row>
    <row r="74" spans="1:34" ht="18.75" customHeight="1">
      <c r="A74" s="313">
        <f t="shared" si="2"/>
        <v>28</v>
      </c>
      <c r="C74" s="314"/>
      <c r="D74" s="314"/>
      <c r="E74" s="314"/>
      <c r="F74" s="314"/>
      <c r="G74" s="314"/>
      <c r="H74" s="314"/>
      <c r="I74" s="314"/>
      <c r="J74" s="314"/>
      <c r="K74" s="314"/>
      <c r="L74" s="314"/>
      <c r="M74" s="314"/>
      <c r="N74" s="314"/>
      <c r="O74" s="314"/>
      <c r="P74" s="314"/>
      <c r="Q74" s="314"/>
      <c r="R74" s="314"/>
      <c r="S74" s="314"/>
      <c r="T74" s="314"/>
      <c r="U74" s="314"/>
      <c r="V74" s="314"/>
      <c r="W74" s="314"/>
      <c r="X74" s="314"/>
      <c r="Y74" s="314"/>
      <c r="Z74" s="314"/>
      <c r="AA74" s="314"/>
      <c r="AB74" s="314"/>
      <c r="AC74" s="314"/>
      <c r="AD74" s="314"/>
      <c r="AE74" s="314"/>
      <c r="AF74" s="314"/>
      <c r="AH74" s="313"/>
    </row>
    <row r="75" spans="1:34" ht="18.75" customHeight="1">
      <c r="A75" s="313">
        <f t="shared" si="2"/>
        <v>29</v>
      </c>
      <c r="C75" s="314"/>
      <c r="D75" s="314"/>
      <c r="E75" s="314"/>
      <c r="F75" s="314"/>
      <c r="G75" s="314"/>
      <c r="H75" s="314"/>
      <c r="I75" s="314"/>
      <c r="J75" s="314"/>
      <c r="K75" s="314"/>
      <c r="L75" s="314"/>
      <c r="M75" s="314"/>
      <c r="N75" s="314"/>
      <c r="O75" s="314"/>
      <c r="P75" s="314"/>
      <c r="Q75" s="314"/>
      <c r="R75" s="314"/>
      <c r="S75" s="314"/>
      <c r="T75" s="314"/>
      <c r="U75" s="314"/>
      <c r="V75" s="314"/>
      <c r="W75" s="314"/>
      <c r="X75" s="314"/>
      <c r="Y75" s="314"/>
      <c r="Z75" s="314"/>
      <c r="AA75" s="314"/>
      <c r="AB75" s="314"/>
      <c r="AC75" s="314"/>
      <c r="AD75" s="314"/>
      <c r="AE75" s="314"/>
      <c r="AF75" s="314"/>
      <c r="AH75" s="313"/>
    </row>
    <row r="76" spans="1:34" ht="18.75" customHeight="1">
      <c r="A76" s="313">
        <f t="shared" si="2"/>
        <v>30</v>
      </c>
      <c r="C76" s="314"/>
      <c r="D76" s="314"/>
      <c r="E76" s="314"/>
      <c r="F76" s="314"/>
      <c r="G76" s="314"/>
      <c r="H76" s="314"/>
      <c r="I76" s="314"/>
      <c r="J76" s="314"/>
      <c r="K76" s="314"/>
      <c r="L76" s="314"/>
      <c r="M76" s="314"/>
      <c r="N76" s="314"/>
      <c r="O76" s="314"/>
      <c r="P76" s="314"/>
      <c r="Q76" s="314"/>
      <c r="R76" s="314"/>
      <c r="S76" s="314"/>
      <c r="T76" s="314"/>
      <c r="U76" s="314"/>
      <c r="V76" s="314"/>
      <c r="W76" s="314"/>
      <c r="X76" s="314"/>
      <c r="Y76" s="314"/>
      <c r="Z76" s="314"/>
      <c r="AA76" s="314"/>
      <c r="AB76" s="314"/>
      <c r="AC76" s="314"/>
      <c r="AD76" s="314"/>
      <c r="AE76" s="314"/>
      <c r="AF76" s="314"/>
      <c r="AH76" s="313"/>
    </row>
    <row r="77" spans="1:34" ht="18.75" customHeight="1">
      <c r="A77" s="313">
        <f t="shared" si="2"/>
        <v>31</v>
      </c>
      <c r="C77" s="314"/>
      <c r="D77" s="314"/>
      <c r="E77" s="314"/>
      <c r="F77" s="314"/>
      <c r="G77" s="314"/>
      <c r="H77" s="314"/>
      <c r="I77" s="314"/>
      <c r="J77" s="314"/>
      <c r="K77" s="314"/>
      <c r="L77" s="314"/>
      <c r="M77" s="314"/>
      <c r="N77" s="314"/>
      <c r="O77" s="314"/>
      <c r="P77" s="314"/>
      <c r="Q77" s="314"/>
      <c r="R77" s="314"/>
      <c r="S77" s="314"/>
      <c r="T77" s="314"/>
      <c r="U77" s="314"/>
      <c r="V77" s="314"/>
      <c r="W77" s="314"/>
      <c r="X77" s="314"/>
      <c r="Y77" s="314"/>
      <c r="Z77" s="314"/>
      <c r="AA77" s="314"/>
      <c r="AB77" s="314"/>
      <c r="AC77" s="314"/>
      <c r="AD77" s="314"/>
      <c r="AE77" s="314"/>
      <c r="AF77" s="314"/>
      <c r="AH77" s="313"/>
    </row>
    <row r="78" spans="1:34" ht="18.75" customHeight="1">
      <c r="A78" s="313">
        <f t="shared" si="2"/>
        <v>32</v>
      </c>
      <c r="C78" s="314"/>
      <c r="D78" s="314"/>
      <c r="E78" s="314"/>
      <c r="F78" s="314"/>
      <c r="G78" s="314"/>
      <c r="H78" s="314"/>
      <c r="I78" s="314"/>
      <c r="J78" s="314"/>
      <c r="K78" s="314"/>
      <c r="L78" s="314"/>
      <c r="M78" s="314"/>
      <c r="N78" s="314"/>
      <c r="O78" s="314"/>
      <c r="P78" s="314"/>
      <c r="Q78" s="314"/>
      <c r="R78" s="314"/>
      <c r="S78" s="314"/>
      <c r="T78" s="314"/>
      <c r="U78" s="314"/>
      <c r="V78" s="314"/>
      <c r="W78" s="314"/>
      <c r="X78" s="314"/>
      <c r="Y78" s="314"/>
      <c r="Z78" s="314"/>
      <c r="AA78" s="314"/>
      <c r="AB78" s="314"/>
      <c r="AC78" s="314"/>
      <c r="AD78" s="314"/>
      <c r="AE78" s="314"/>
      <c r="AF78" s="314"/>
      <c r="AH78" s="313"/>
    </row>
    <row r="79" spans="1:34" ht="18.75" customHeight="1">
      <c r="A79" s="313">
        <f t="shared" si="2"/>
        <v>33</v>
      </c>
      <c r="C79" s="314"/>
      <c r="D79" s="314"/>
      <c r="E79" s="314"/>
      <c r="F79" s="314"/>
      <c r="G79" s="314"/>
      <c r="H79" s="314"/>
      <c r="I79" s="314"/>
      <c r="J79" s="314"/>
      <c r="K79" s="314"/>
      <c r="L79" s="314"/>
      <c r="M79" s="314"/>
      <c r="N79" s="314"/>
      <c r="O79" s="314"/>
      <c r="P79" s="314"/>
      <c r="Q79" s="314"/>
      <c r="R79" s="314"/>
      <c r="S79" s="314"/>
      <c r="T79" s="314"/>
      <c r="U79" s="314"/>
      <c r="V79" s="314"/>
      <c r="W79" s="314"/>
      <c r="X79" s="314"/>
      <c r="Y79" s="314"/>
      <c r="Z79" s="314"/>
      <c r="AA79" s="314"/>
      <c r="AB79" s="314"/>
      <c r="AC79" s="314"/>
      <c r="AD79" s="314"/>
      <c r="AE79" s="314"/>
      <c r="AF79" s="314"/>
      <c r="AH79" s="313"/>
    </row>
    <row r="80" spans="1:34" ht="18.75" customHeight="1">
      <c r="A80" s="313">
        <f t="shared" si="2"/>
        <v>34</v>
      </c>
      <c r="C80" s="314"/>
      <c r="D80" s="314"/>
      <c r="E80" s="314"/>
      <c r="F80" s="314"/>
      <c r="G80" s="314"/>
      <c r="H80" s="314"/>
      <c r="I80" s="314"/>
      <c r="J80" s="314"/>
      <c r="K80" s="314"/>
      <c r="L80" s="314"/>
      <c r="M80" s="314"/>
      <c r="N80" s="314"/>
      <c r="O80" s="314"/>
      <c r="P80" s="314"/>
      <c r="Q80" s="314"/>
      <c r="R80" s="314"/>
      <c r="S80" s="314"/>
      <c r="T80" s="314"/>
      <c r="U80" s="314"/>
      <c r="V80" s="314"/>
      <c r="W80" s="314"/>
      <c r="X80" s="314"/>
      <c r="Y80" s="314"/>
      <c r="Z80" s="314"/>
      <c r="AA80" s="314"/>
      <c r="AB80" s="314"/>
      <c r="AC80" s="314"/>
      <c r="AD80" s="314"/>
      <c r="AE80" s="314"/>
      <c r="AF80" s="314"/>
      <c r="AH80" s="313"/>
    </row>
    <row r="81" spans="1:34" ht="18.75" customHeight="1">
      <c r="A81" s="313">
        <f t="shared" si="2"/>
        <v>35</v>
      </c>
      <c r="C81" s="314"/>
      <c r="D81" s="314"/>
      <c r="E81" s="314"/>
      <c r="F81" s="314"/>
      <c r="G81" s="314"/>
      <c r="H81" s="314"/>
      <c r="I81" s="314"/>
      <c r="J81" s="314"/>
      <c r="K81" s="314"/>
      <c r="L81" s="314"/>
      <c r="M81" s="314"/>
      <c r="N81" s="314"/>
      <c r="O81" s="314"/>
      <c r="P81" s="314"/>
      <c r="Q81" s="314"/>
      <c r="R81" s="314"/>
      <c r="S81" s="314"/>
      <c r="T81" s="314"/>
      <c r="U81" s="314"/>
      <c r="V81" s="314"/>
      <c r="W81" s="314"/>
      <c r="X81" s="314"/>
      <c r="Y81" s="314"/>
      <c r="Z81" s="314"/>
      <c r="AA81" s="314"/>
      <c r="AB81" s="314"/>
      <c r="AC81" s="314"/>
      <c r="AD81" s="314"/>
      <c r="AE81" s="314"/>
      <c r="AF81" s="314"/>
      <c r="AH81" s="313"/>
    </row>
    <row r="82" spans="1:34" ht="18.75" customHeight="1">
      <c r="A82" s="313">
        <f t="shared" si="2"/>
        <v>36</v>
      </c>
      <c r="C82" s="314"/>
      <c r="D82" s="314"/>
      <c r="E82" s="314"/>
      <c r="F82" s="314"/>
      <c r="G82" s="314"/>
      <c r="H82" s="314"/>
      <c r="I82" s="314"/>
      <c r="J82" s="314"/>
      <c r="K82" s="314"/>
      <c r="L82" s="314"/>
      <c r="M82" s="314"/>
      <c r="N82" s="314"/>
      <c r="O82" s="314"/>
      <c r="P82" s="314"/>
      <c r="Q82" s="314"/>
      <c r="R82" s="314"/>
      <c r="S82" s="314"/>
      <c r="T82" s="314"/>
      <c r="U82" s="314"/>
      <c r="V82" s="314"/>
      <c r="W82" s="314"/>
      <c r="X82" s="314"/>
      <c r="Y82" s="314"/>
      <c r="Z82" s="314"/>
      <c r="AA82" s="314"/>
      <c r="AB82" s="314"/>
      <c r="AC82" s="314"/>
      <c r="AD82" s="314"/>
      <c r="AE82" s="314"/>
      <c r="AF82" s="314"/>
      <c r="AH82" s="313"/>
    </row>
    <row r="83" spans="1:34" ht="18.75" customHeight="1">
      <c r="A83" s="313">
        <f t="shared" si="2"/>
        <v>37</v>
      </c>
      <c r="C83" s="314"/>
      <c r="D83" s="314"/>
      <c r="E83" s="314"/>
      <c r="F83" s="314"/>
      <c r="G83" s="314"/>
      <c r="H83" s="314"/>
      <c r="I83" s="314"/>
      <c r="J83" s="314"/>
      <c r="K83" s="314"/>
      <c r="L83" s="314"/>
      <c r="M83" s="314"/>
      <c r="N83" s="314"/>
      <c r="O83" s="314"/>
      <c r="P83" s="314"/>
      <c r="Q83" s="314"/>
      <c r="R83" s="314"/>
      <c r="S83" s="314"/>
      <c r="T83" s="314"/>
      <c r="U83" s="314"/>
      <c r="V83" s="314"/>
      <c r="W83" s="314"/>
      <c r="X83" s="314"/>
      <c r="Y83" s="314"/>
      <c r="Z83" s="314"/>
      <c r="AA83" s="314"/>
      <c r="AB83" s="314"/>
      <c r="AC83" s="314"/>
      <c r="AD83" s="314"/>
      <c r="AE83" s="314"/>
      <c r="AF83" s="314"/>
      <c r="AH83" s="313"/>
    </row>
    <row r="84" spans="1:34" ht="18.75" customHeight="1">
      <c r="A84" s="313">
        <f t="shared" si="2"/>
        <v>38</v>
      </c>
      <c r="C84" s="314"/>
      <c r="D84" s="314"/>
      <c r="E84" s="314"/>
      <c r="F84" s="314"/>
      <c r="G84" s="314"/>
      <c r="H84" s="314"/>
      <c r="I84" s="314"/>
      <c r="J84" s="314"/>
      <c r="K84" s="314"/>
      <c r="L84" s="314"/>
      <c r="M84" s="314"/>
      <c r="N84" s="314"/>
      <c r="O84" s="314"/>
      <c r="P84" s="314"/>
      <c r="Q84" s="314"/>
      <c r="R84" s="314"/>
      <c r="S84" s="314"/>
      <c r="T84" s="314"/>
      <c r="U84" s="314"/>
      <c r="V84" s="314"/>
      <c r="W84" s="314"/>
      <c r="X84" s="314"/>
      <c r="Y84" s="314"/>
      <c r="Z84" s="314"/>
      <c r="AA84" s="314"/>
      <c r="AB84" s="314"/>
      <c r="AC84" s="314"/>
      <c r="AD84" s="314"/>
      <c r="AE84" s="314"/>
      <c r="AF84" s="314"/>
      <c r="AH84" s="313"/>
    </row>
    <row r="85" spans="1:34" ht="18.75" customHeight="1">
      <c r="A85" s="313">
        <f t="shared" si="2"/>
        <v>39</v>
      </c>
      <c r="C85" s="314"/>
      <c r="D85" s="314"/>
      <c r="E85" s="314"/>
      <c r="F85" s="314"/>
      <c r="G85" s="314"/>
      <c r="H85" s="314"/>
      <c r="I85" s="314"/>
      <c r="J85" s="314"/>
      <c r="K85" s="314"/>
      <c r="L85" s="314"/>
      <c r="M85" s="314"/>
      <c r="N85" s="314"/>
      <c r="O85" s="314"/>
      <c r="P85" s="314"/>
      <c r="Q85" s="314"/>
      <c r="R85" s="314"/>
      <c r="S85" s="314"/>
      <c r="T85" s="314"/>
      <c r="U85" s="314"/>
      <c r="V85" s="314"/>
      <c r="W85" s="314"/>
      <c r="X85" s="314"/>
      <c r="Y85" s="314"/>
      <c r="Z85" s="314"/>
      <c r="AA85" s="314"/>
      <c r="AB85" s="314"/>
      <c r="AC85" s="314"/>
      <c r="AD85" s="314"/>
      <c r="AE85" s="314"/>
      <c r="AF85" s="314"/>
      <c r="AH85" s="313"/>
    </row>
    <row r="86" spans="1:34" ht="18.75" customHeight="1">
      <c r="A86" s="313">
        <f t="shared" si="2"/>
        <v>40</v>
      </c>
      <c r="C86" s="314"/>
      <c r="D86" s="314"/>
      <c r="E86" s="314"/>
      <c r="F86" s="314"/>
      <c r="G86" s="314"/>
      <c r="H86" s="314"/>
      <c r="I86" s="314"/>
      <c r="J86" s="314"/>
      <c r="K86" s="314"/>
      <c r="L86" s="314"/>
      <c r="M86" s="314"/>
      <c r="N86" s="314"/>
      <c r="O86" s="314"/>
      <c r="P86" s="314"/>
      <c r="Q86" s="314"/>
      <c r="R86" s="314"/>
      <c r="S86" s="314"/>
      <c r="T86" s="314"/>
      <c r="U86" s="314"/>
      <c r="V86" s="314"/>
      <c r="W86" s="314"/>
      <c r="X86" s="314"/>
      <c r="Y86" s="314"/>
      <c r="Z86" s="314"/>
      <c r="AA86" s="314"/>
      <c r="AB86" s="314"/>
      <c r="AC86" s="314"/>
      <c r="AD86" s="314"/>
      <c r="AE86" s="314"/>
      <c r="AF86" s="314"/>
      <c r="AH86" s="313"/>
    </row>
    <row r="87" spans="1:34" ht="18.75" customHeight="1">
      <c r="A87" s="313">
        <f t="shared" si="2"/>
        <v>41</v>
      </c>
      <c r="C87" s="314"/>
      <c r="D87" s="314"/>
      <c r="E87" s="314"/>
      <c r="F87" s="314"/>
      <c r="G87" s="314"/>
      <c r="H87" s="314"/>
      <c r="I87" s="314"/>
      <c r="J87" s="314"/>
      <c r="K87" s="314"/>
      <c r="L87" s="314"/>
      <c r="M87" s="314"/>
      <c r="N87" s="314"/>
      <c r="O87" s="314"/>
      <c r="P87" s="314"/>
      <c r="Q87" s="314"/>
      <c r="R87" s="314"/>
      <c r="S87" s="314"/>
      <c r="T87" s="314"/>
      <c r="U87" s="314"/>
      <c r="V87" s="314"/>
      <c r="W87" s="314"/>
      <c r="X87" s="314"/>
      <c r="Y87" s="314"/>
      <c r="Z87" s="314"/>
      <c r="AA87" s="314"/>
      <c r="AB87" s="314"/>
      <c r="AC87" s="314"/>
      <c r="AD87" s="314"/>
      <c r="AE87" s="314"/>
      <c r="AF87" s="314"/>
      <c r="AH87" s="313"/>
    </row>
    <row r="88" spans="1:34" ht="18.75" customHeight="1">
      <c r="A88" s="313">
        <f t="shared" si="2"/>
        <v>42</v>
      </c>
      <c r="C88" s="314"/>
      <c r="D88" s="314"/>
      <c r="E88" s="314"/>
      <c r="F88" s="314"/>
      <c r="G88" s="314"/>
      <c r="H88" s="314"/>
      <c r="I88" s="314"/>
      <c r="J88" s="314"/>
      <c r="K88" s="314"/>
      <c r="L88" s="314"/>
      <c r="M88" s="314"/>
      <c r="N88" s="314"/>
      <c r="O88" s="314"/>
      <c r="P88" s="314"/>
      <c r="Q88" s="314"/>
      <c r="R88" s="314"/>
      <c r="S88" s="314"/>
      <c r="T88" s="314"/>
      <c r="U88" s="314"/>
      <c r="V88" s="314"/>
      <c r="W88" s="314"/>
      <c r="X88" s="314"/>
      <c r="Y88" s="314"/>
      <c r="Z88" s="314"/>
      <c r="AA88" s="314"/>
      <c r="AB88" s="314"/>
      <c r="AC88" s="314"/>
      <c r="AD88" s="314"/>
      <c r="AE88" s="314"/>
      <c r="AF88" s="314"/>
      <c r="AH88" s="313"/>
    </row>
    <row r="89" spans="1:34" ht="18.75" customHeight="1">
      <c r="A89" s="313">
        <f t="shared" si="2"/>
        <v>43</v>
      </c>
      <c r="E89" s="314"/>
      <c r="F89" s="314"/>
      <c r="G89" s="314"/>
      <c r="H89" s="314"/>
      <c r="I89" s="314"/>
      <c r="J89" s="314"/>
      <c r="K89" s="314"/>
      <c r="L89" s="314"/>
      <c r="M89" s="314"/>
      <c r="N89" s="314"/>
      <c r="O89" s="314"/>
      <c r="P89" s="314"/>
      <c r="Q89" s="314"/>
      <c r="R89" s="314"/>
      <c r="S89" s="314"/>
      <c r="T89" s="314"/>
      <c r="U89" s="314"/>
      <c r="V89" s="314"/>
      <c r="W89" s="314"/>
      <c r="X89" s="314"/>
      <c r="Y89" s="314"/>
      <c r="AH89" s="313"/>
    </row>
    <row r="90" spans="1:34" ht="18.75" customHeight="1">
      <c r="A90" s="313">
        <f t="shared" si="2"/>
        <v>44</v>
      </c>
      <c r="E90" s="314"/>
      <c r="F90" s="314"/>
      <c r="G90" s="314"/>
      <c r="H90" s="314"/>
      <c r="I90" s="314"/>
      <c r="J90" s="314"/>
      <c r="K90" s="314"/>
      <c r="L90" s="314"/>
      <c r="M90" s="314"/>
      <c r="N90" s="314"/>
      <c r="O90" s="314"/>
      <c r="P90" s="314"/>
      <c r="Q90" s="314"/>
      <c r="R90" s="314"/>
      <c r="S90" s="314"/>
      <c r="T90" s="314"/>
      <c r="U90" s="314"/>
      <c r="V90" s="314"/>
      <c r="W90" s="314"/>
      <c r="X90" s="314"/>
      <c r="Y90" s="314"/>
      <c r="AH90" s="313"/>
    </row>
    <row r="91" spans="1:34" ht="18.75" customHeight="1">
      <c r="A91" s="313">
        <f t="shared" si="2"/>
        <v>45</v>
      </c>
      <c r="E91" s="314"/>
      <c r="F91" s="314"/>
      <c r="G91" s="314"/>
      <c r="H91" s="314"/>
      <c r="I91" s="314"/>
      <c r="J91" s="314"/>
      <c r="K91" s="314"/>
      <c r="L91" s="314"/>
      <c r="M91" s="314"/>
      <c r="N91" s="314"/>
      <c r="O91" s="314"/>
      <c r="P91" s="314"/>
      <c r="Q91" s="314"/>
      <c r="R91" s="314"/>
      <c r="S91" s="314"/>
      <c r="T91" s="314"/>
      <c r="U91" s="314"/>
      <c r="V91" s="314"/>
      <c r="W91" s="314"/>
      <c r="X91" s="314"/>
      <c r="Y91" s="314"/>
      <c r="AH91" s="313"/>
    </row>
    <row r="92" spans="1:34" ht="18.75" customHeight="1">
      <c r="A92" s="313"/>
      <c r="B92" s="313"/>
      <c r="C92" s="313"/>
      <c r="D92" s="313"/>
      <c r="E92" s="313"/>
      <c r="F92" s="313"/>
      <c r="G92" s="313"/>
      <c r="H92" s="313"/>
      <c r="I92" s="313"/>
      <c r="J92" s="313"/>
      <c r="K92" s="313"/>
      <c r="L92" s="313"/>
      <c r="M92" s="313"/>
      <c r="N92" s="313"/>
      <c r="O92" s="313"/>
      <c r="P92" s="313"/>
      <c r="Q92" s="313"/>
      <c r="R92" s="313"/>
      <c r="S92" s="313"/>
      <c r="T92" s="313"/>
      <c r="U92" s="313"/>
      <c r="V92" s="313"/>
      <c r="W92" s="313"/>
      <c r="X92" s="313"/>
      <c r="Y92" s="313"/>
      <c r="Z92" s="313"/>
      <c r="AA92" s="313"/>
      <c r="AB92" s="313"/>
      <c r="AC92" s="313"/>
      <c r="AD92" s="313"/>
      <c r="AE92" s="313"/>
      <c r="AF92" s="313"/>
      <c r="AG92" s="313"/>
      <c r="AH92" s="313"/>
    </row>
  </sheetData>
  <sheetProtection/>
  <mergeCells count="226">
    <mergeCell ref="Z70:AA70"/>
    <mergeCell ref="AB65:AC65"/>
    <mergeCell ref="Z68:AA68"/>
    <mergeCell ref="AB67:AC67"/>
    <mergeCell ref="AB59:AC59"/>
    <mergeCell ref="AB68:AC68"/>
    <mergeCell ref="AB69:AC69"/>
    <mergeCell ref="AB66:AC66"/>
    <mergeCell ref="Z67:AA67"/>
    <mergeCell ref="AB56:AC56"/>
    <mergeCell ref="AB57:AC57"/>
    <mergeCell ref="AB58:AC58"/>
    <mergeCell ref="AB70:AC70"/>
    <mergeCell ref="P50:AC51"/>
    <mergeCell ref="AB60:AC61"/>
    <mergeCell ref="AB62:AC62"/>
    <mergeCell ref="AB63:AC63"/>
    <mergeCell ref="AB64:AC64"/>
    <mergeCell ref="Z66:AA66"/>
    <mergeCell ref="X70:Y70"/>
    <mergeCell ref="Z53:AA53"/>
    <mergeCell ref="Z54:AA54"/>
    <mergeCell ref="Z55:AA55"/>
    <mergeCell ref="Z56:AA56"/>
    <mergeCell ref="Z57:AA57"/>
    <mergeCell ref="Z58:AA58"/>
    <mergeCell ref="Z59:AA59"/>
    <mergeCell ref="X63:Y63"/>
    <mergeCell ref="Z60:AA61"/>
    <mergeCell ref="X67:Y67"/>
    <mergeCell ref="Z62:AA62"/>
    <mergeCell ref="Z63:AA63"/>
    <mergeCell ref="Z64:AA64"/>
    <mergeCell ref="Z65:AA65"/>
    <mergeCell ref="X69:Y69"/>
    <mergeCell ref="Z69:AA69"/>
    <mergeCell ref="X68:Y68"/>
    <mergeCell ref="X64:Y64"/>
    <mergeCell ref="X65:Y65"/>
    <mergeCell ref="X56:Y56"/>
    <mergeCell ref="X57:Y57"/>
    <mergeCell ref="X58:Y58"/>
    <mergeCell ref="X59:Y59"/>
    <mergeCell ref="X60:Y61"/>
    <mergeCell ref="X62:Y62"/>
    <mergeCell ref="X66:Y66"/>
    <mergeCell ref="X52:Y52"/>
    <mergeCell ref="Z52:AA52"/>
    <mergeCell ref="AB52:AC52"/>
    <mergeCell ref="X53:Y53"/>
    <mergeCell ref="X54:Y54"/>
    <mergeCell ref="X55:Y55"/>
    <mergeCell ref="AB53:AC53"/>
    <mergeCell ref="AB54:AC54"/>
    <mergeCell ref="AB55:AC55"/>
    <mergeCell ref="V70:W70"/>
    <mergeCell ref="V64:W64"/>
    <mergeCell ref="V65:W65"/>
    <mergeCell ref="V66:W66"/>
    <mergeCell ref="V67:W67"/>
    <mergeCell ref="V68:W68"/>
    <mergeCell ref="V69:W69"/>
    <mergeCell ref="V57:W57"/>
    <mergeCell ref="V58:W58"/>
    <mergeCell ref="V59:W59"/>
    <mergeCell ref="V60:W61"/>
    <mergeCell ref="V62:W62"/>
    <mergeCell ref="V63:W63"/>
    <mergeCell ref="V52:W52"/>
    <mergeCell ref="V53:W53"/>
    <mergeCell ref="V54:W54"/>
    <mergeCell ref="V55:W55"/>
    <mergeCell ref="V56:W56"/>
    <mergeCell ref="P55:Q55"/>
    <mergeCell ref="R55:S55"/>
    <mergeCell ref="T55:U55"/>
    <mergeCell ref="P56:Q56"/>
    <mergeCell ref="R56:S56"/>
    <mergeCell ref="AD67:AE67"/>
    <mergeCell ref="AD68:AE68"/>
    <mergeCell ref="AD69:AE69"/>
    <mergeCell ref="AD70:AE70"/>
    <mergeCell ref="AD63:AE63"/>
    <mergeCell ref="AD64:AE64"/>
    <mergeCell ref="AD65:AE65"/>
    <mergeCell ref="AD66:AE66"/>
    <mergeCell ref="AD58:AE58"/>
    <mergeCell ref="AD59:AE59"/>
    <mergeCell ref="AD60:AE61"/>
    <mergeCell ref="AD62:AE62"/>
    <mergeCell ref="P70:Q70"/>
    <mergeCell ref="R70:S70"/>
    <mergeCell ref="T70:U70"/>
    <mergeCell ref="P67:Q67"/>
    <mergeCell ref="R67:S67"/>
    <mergeCell ref="T67:U67"/>
    <mergeCell ref="AD50:AE50"/>
    <mergeCell ref="AD51:AE52"/>
    <mergeCell ref="AD53:AE53"/>
    <mergeCell ref="AD54:AE54"/>
    <mergeCell ref="AD55:AE55"/>
    <mergeCell ref="AD56:AE56"/>
    <mergeCell ref="AD57:AE57"/>
    <mergeCell ref="P68:Q68"/>
    <mergeCell ref="R68:S68"/>
    <mergeCell ref="T68:U68"/>
    <mergeCell ref="P69:Q69"/>
    <mergeCell ref="R69:S69"/>
    <mergeCell ref="T69:U69"/>
    <mergeCell ref="P66:Q66"/>
    <mergeCell ref="R66:S66"/>
    <mergeCell ref="T66:U66"/>
    <mergeCell ref="P64:Q64"/>
    <mergeCell ref="R64:S64"/>
    <mergeCell ref="T64:U64"/>
    <mergeCell ref="P65:Q65"/>
    <mergeCell ref="R65:S65"/>
    <mergeCell ref="T65:U65"/>
    <mergeCell ref="P62:Q62"/>
    <mergeCell ref="R62:S62"/>
    <mergeCell ref="T62:U62"/>
    <mergeCell ref="P63:Q63"/>
    <mergeCell ref="R63:S63"/>
    <mergeCell ref="T63:U63"/>
    <mergeCell ref="P59:Q59"/>
    <mergeCell ref="R59:S59"/>
    <mergeCell ref="T59:U59"/>
    <mergeCell ref="P60:Q61"/>
    <mergeCell ref="R60:S61"/>
    <mergeCell ref="T60:U61"/>
    <mergeCell ref="P57:Q57"/>
    <mergeCell ref="R57:S57"/>
    <mergeCell ref="T57:U57"/>
    <mergeCell ref="P58:Q58"/>
    <mergeCell ref="R58:S58"/>
    <mergeCell ref="T58:U58"/>
    <mergeCell ref="T56:U56"/>
    <mergeCell ref="P53:Q53"/>
    <mergeCell ref="R53:S53"/>
    <mergeCell ref="T53:U53"/>
    <mergeCell ref="P54:Q54"/>
    <mergeCell ref="R54:S54"/>
    <mergeCell ref="T54:U54"/>
    <mergeCell ref="P52:Q52"/>
    <mergeCell ref="R52:S52"/>
    <mergeCell ref="T52:U52"/>
    <mergeCell ref="D69:E69"/>
    <mergeCell ref="F69:J69"/>
    <mergeCell ref="K69:L69"/>
    <mergeCell ref="N69:O69"/>
    <mergeCell ref="D68:E68"/>
    <mergeCell ref="F68:J68"/>
    <mergeCell ref="F65:J65"/>
    <mergeCell ref="K65:L65"/>
    <mergeCell ref="N65:O65"/>
    <mergeCell ref="K68:L68"/>
    <mergeCell ref="N68:O68"/>
    <mergeCell ref="D67:E67"/>
    <mergeCell ref="F67:J67"/>
    <mergeCell ref="K67:L67"/>
    <mergeCell ref="N67:O67"/>
    <mergeCell ref="N64:O64"/>
    <mergeCell ref="D63:E63"/>
    <mergeCell ref="F63:J63"/>
    <mergeCell ref="K63:L63"/>
    <mergeCell ref="N63:O63"/>
    <mergeCell ref="D66:E66"/>
    <mergeCell ref="F66:J66"/>
    <mergeCell ref="K66:L66"/>
    <mergeCell ref="N66:O66"/>
    <mergeCell ref="D65:E65"/>
    <mergeCell ref="D64:E64"/>
    <mergeCell ref="F64:J64"/>
    <mergeCell ref="K64:L64"/>
    <mergeCell ref="D61:E61"/>
    <mergeCell ref="F61:J61"/>
    <mergeCell ref="D62:E62"/>
    <mergeCell ref="F62:J62"/>
    <mergeCell ref="K62:L62"/>
    <mergeCell ref="N62:O62"/>
    <mergeCell ref="M60:M61"/>
    <mergeCell ref="D59:E59"/>
    <mergeCell ref="F59:J59"/>
    <mergeCell ref="K59:L59"/>
    <mergeCell ref="N59:O59"/>
    <mergeCell ref="D60:E60"/>
    <mergeCell ref="F60:J60"/>
    <mergeCell ref="K60:L61"/>
    <mergeCell ref="D58:E58"/>
    <mergeCell ref="F58:J58"/>
    <mergeCell ref="K58:L58"/>
    <mergeCell ref="N58:O58"/>
    <mergeCell ref="N60:O61"/>
    <mergeCell ref="D57:E57"/>
    <mergeCell ref="F57:J57"/>
    <mergeCell ref="K57:L57"/>
    <mergeCell ref="N57:O57"/>
    <mergeCell ref="D56:E56"/>
    <mergeCell ref="F56:J56"/>
    <mergeCell ref="K56:L56"/>
    <mergeCell ref="N56:O56"/>
    <mergeCell ref="D55:E55"/>
    <mergeCell ref="F55:J55"/>
    <mergeCell ref="K55:L55"/>
    <mergeCell ref="N55:O55"/>
    <mergeCell ref="D54:E54"/>
    <mergeCell ref="F54:J54"/>
    <mergeCell ref="K54:L54"/>
    <mergeCell ref="N54:O54"/>
    <mergeCell ref="D53:E53"/>
    <mergeCell ref="F53:J53"/>
    <mergeCell ref="K53:L53"/>
    <mergeCell ref="N53:O53"/>
    <mergeCell ref="D50:E52"/>
    <mergeCell ref="F50:J52"/>
    <mergeCell ref="K50:M50"/>
    <mergeCell ref="N50:O50"/>
    <mergeCell ref="K51:M51"/>
    <mergeCell ref="N51:O51"/>
    <mergeCell ref="K52:O52"/>
    <mergeCell ref="D17:AF20"/>
    <mergeCell ref="D21:AF21"/>
    <mergeCell ref="I24:I25"/>
    <mergeCell ref="K27:N27"/>
    <mergeCell ref="J22:O22"/>
    <mergeCell ref="J23:O26"/>
  </mergeCells>
  <printOptions horizontalCentered="1" verticalCentered="1"/>
  <pageMargins left="0.3937007874015748" right="0.3937007874015748" top="0.3937007874015748" bottom="0.5905511811023623" header="0" footer="0.3937007874015748"/>
  <pageSetup horizontalDpi="600" verticalDpi="600" orientation="portrait" paperSize="9" scale="98" r:id="rId1"/>
  <headerFooter alignWithMargins="0">
    <oddFooter>&amp;C&amp;F&amp;P</oddFooter>
  </headerFooter>
  <rowBreaks count="1" manualBreakCount="1">
    <brk id="46" min="1" max="3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masayoshi.kanzaki</Manager>
  <Company>higashinakatsu.J.H.S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第49回_大分県総合体育大会申込書</dc:title>
  <dc:subject>県総体_陸上競技_2011</dc:subject>
  <dc:creator>masayoshi.kanzaki</dc:creator>
  <cp:keywords>県総体_2011</cp:keywords>
  <dc:description>県総体_2011
出場枠８人用</dc:description>
  <cp:lastModifiedBy>owner</cp:lastModifiedBy>
  <cp:lastPrinted>2015-06-22T01:55:55Z</cp:lastPrinted>
  <dcterms:created xsi:type="dcterms:W3CDTF">2004-05-28T11:30:06Z</dcterms:created>
  <dcterms:modified xsi:type="dcterms:W3CDTF">2021-05-18T06:29:21Z</dcterms:modified>
  <cp:category/>
  <cp:version/>
  <cp:contentType/>
  <cp:contentStatus/>
  <cp:revision>1</cp:revision>
</cp:coreProperties>
</file>